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pparker\2_External TRM Work\Missouri\Characterizations\R2 Demand Controlled Ventilation\"/>
    </mc:Choice>
  </mc:AlternateContent>
  <bookViews>
    <workbookView xWindow="240" yWindow="330" windowWidth="6030" windowHeight="4350" activeTab="2"/>
  </bookViews>
  <sheets>
    <sheet name="Original Illinois Factors" sheetId="1" r:id="rId1"/>
    <sheet name="Average Factors per CHD,HDH" sheetId="4" r:id="rId2"/>
    <sheet name="Missouri Factors" sheetId="5" r:id="rId3"/>
    <sheet name="HDH65, CDH 65" sheetId="2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L18" i="5" l="1"/>
  <c r="M18" i="5"/>
  <c r="N18" i="5"/>
  <c r="O18" i="5"/>
  <c r="P18" i="5"/>
  <c r="Q18" i="5"/>
  <c r="R18" i="5"/>
  <c r="L19" i="5"/>
  <c r="M19" i="5"/>
  <c r="N19" i="5"/>
  <c r="O19" i="5"/>
  <c r="P19" i="5"/>
  <c r="Q19" i="5"/>
  <c r="R19" i="5"/>
  <c r="L20" i="5"/>
  <c r="M20" i="5"/>
  <c r="N20" i="5"/>
  <c r="O20" i="5"/>
  <c r="P20" i="5"/>
  <c r="Q20" i="5"/>
  <c r="R20" i="5"/>
  <c r="L21" i="5"/>
  <c r="M21" i="5"/>
  <c r="N21" i="5"/>
  <c r="O21" i="5"/>
  <c r="P21" i="5"/>
  <c r="Q21" i="5"/>
  <c r="R21" i="5"/>
  <c r="L22" i="5"/>
  <c r="M22" i="5"/>
  <c r="N22" i="5"/>
  <c r="O22" i="5"/>
  <c r="P22" i="5"/>
  <c r="Q22" i="5"/>
  <c r="R22" i="5"/>
  <c r="L9" i="5"/>
  <c r="M9" i="5"/>
  <c r="N9" i="5"/>
  <c r="O9" i="5"/>
  <c r="P9" i="5"/>
  <c r="Q9" i="5"/>
  <c r="R9" i="5"/>
  <c r="L10" i="5"/>
  <c r="M10" i="5"/>
  <c r="N10" i="5"/>
  <c r="O10" i="5"/>
  <c r="P10" i="5"/>
  <c r="Q10" i="5"/>
  <c r="R10" i="5"/>
  <c r="L11" i="5"/>
  <c r="M11" i="5"/>
  <c r="N11" i="5"/>
  <c r="O11" i="5"/>
  <c r="P11" i="5"/>
  <c r="Q11" i="5"/>
  <c r="R11" i="5"/>
  <c r="L12" i="5"/>
  <c r="M12" i="5"/>
  <c r="N12" i="5"/>
  <c r="O12" i="5"/>
  <c r="P12" i="5"/>
  <c r="Q12" i="5"/>
  <c r="R12" i="5"/>
  <c r="L13" i="5"/>
  <c r="M13" i="5"/>
  <c r="N13" i="5"/>
  <c r="O13" i="5"/>
  <c r="P13" i="5"/>
  <c r="Q13" i="5"/>
  <c r="R13" i="5"/>
  <c r="L14" i="5"/>
  <c r="M14" i="5"/>
  <c r="N14" i="5"/>
  <c r="O14" i="5"/>
  <c r="P14" i="5"/>
  <c r="Q14" i="5"/>
  <c r="R14" i="5"/>
  <c r="L15" i="5"/>
  <c r="M15" i="5"/>
  <c r="N15" i="5"/>
  <c r="O15" i="5"/>
  <c r="P15" i="5"/>
  <c r="Q15" i="5"/>
  <c r="R15" i="5"/>
  <c r="L16" i="5"/>
  <c r="M16" i="5"/>
  <c r="N16" i="5"/>
  <c r="O16" i="5"/>
  <c r="P16" i="5"/>
  <c r="Q16" i="5"/>
  <c r="R16" i="5"/>
  <c r="L17" i="5"/>
  <c r="M17" i="5"/>
  <c r="N17" i="5"/>
  <c r="O17" i="5"/>
  <c r="P17" i="5"/>
  <c r="Q17" i="5"/>
  <c r="R17" i="5"/>
  <c r="R8" i="5"/>
  <c r="Q8" i="5"/>
  <c r="P8" i="5"/>
  <c r="O8" i="5"/>
  <c r="N8" i="5"/>
  <c r="M8" i="5"/>
  <c r="L8" i="5"/>
  <c r="H52" i="5"/>
  <c r="H56" i="5"/>
  <c r="H60" i="5"/>
  <c r="G50" i="5"/>
  <c r="G54" i="5"/>
  <c r="G58" i="5"/>
  <c r="G62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H9" i="5"/>
  <c r="H49" i="5" s="1"/>
  <c r="H10" i="5"/>
  <c r="H50" i="5" s="1"/>
  <c r="H11" i="5"/>
  <c r="H31" i="5" s="1"/>
  <c r="H12" i="5"/>
  <c r="H32" i="5" s="1"/>
  <c r="H13" i="5"/>
  <c r="H53" i="5" s="1"/>
  <c r="H14" i="5"/>
  <c r="H54" i="5" s="1"/>
  <c r="H15" i="5"/>
  <c r="H35" i="5" s="1"/>
  <c r="H16" i="5"/>
  <c r="H36" i="5" s="1"/>
  <c r="H17" i="5"/>
  <c r="H57" i="5" s="1"/>
  <c r="H18" i="5"/>
  <c r="H58" i="5" s="1"/>
  <c r="H19" i="5"/>
  <c r="H39" i="5" s="1"/>
  <c r="H20" i="5"/>
  <c r="H40" i="5" s="1"/>
  <c r="H21" i="5"/>
  <c r="H61" i="5" s="1"/>
  <c r="H22" i="5"/>
  <c r="H62" i="5" s="1"/>
  <c r="G9" i="5"/>
  <c r="G29" i="5" s="1"/>
  <c r="G10" i="5"/>
  <c r="G30" i="5" s="1"/>
  <c r="G11" i="5"/>
  <c r="G51" i="5" s="1"/>
  <c r="G12" i="5"/>
  <c r="G52" i="5" s="1"/>
  <c r="G13" i="5"/>
  <c r="G33" i="5" s="1"/>
  <c r="G14" i="5"/>
  <c r="G34" i="5" s="1"/>
  <c r="G15" i="5"/>
  <c r="G55" i="5" s="1"/>
  <c r="G16" i="5"/>
  <c r="G56" i="5" s="1"/>
  <c r="G17" i="5"/>
  <c r="G37" i="5" s="1"/>
  <c r="G18" i="5"/>
  <c r="G38" i="5" s="1"/>
  <c r="G19" i="5"/>
  <c r="G59" i="5" s="1"/>
  <c r="G20" i="5"/>
  <c r="G60" i="5" s="1"/>
  <c r="G21" i="5"/>
  <c r="G41" i="5" s="1"/>
  <c r="G22" i="5"/>
  <c r="G42" i="5" s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I8" i="5"/>
  <c r="H8" i="5"/>
  <c r="H48" i="5" s="1"/>
  <c r="G8" i="5"/>
  <c r="G48" i="5" s="1"/>
  <c r="F8" i="5"/>
  <c r="E8" i="5"/>
  <c r="D8" i="5"/>
  <c r="C8" i="5"/>
  <c r="G28" i="5" l="1"/>
  <c r="G57" i="5"/>
  <c r="G49" i="5"/>
  <c r="H55" i="5"/>
  <c r="G61" i="5"/>
  <c r="G53" i="5"/>
  <c r="H59" i="5"/>
  <c r="H51" i="5"/>
  <c r="H28" i="5"/>
  <c r="G40" i="5"/>
  <c r="G36" i="5"/>
  <c r="G32" i="5"/>
  <c r="H42" i="5"/>
  <c r="H38" i="5"/>
  <c r="H34" i="5"/>
  <c r="H30" i="5"/>
  <c r="G39" i="5"/>
  <c r="G35" i="5"/>
  <c r="G31" i="5"/>
  <c r="H41" i="5"/>
  <c r="H37" i="5"/>
  <c r="H33" i="5"/>
  <c r="H29" i="5"/>
  <c r="E28" i="5"/>
  <c r="I28" i="5"/>
  <c r="O22" i="4"/>
  <c r="N22" i="4"/>
  <c r="M22" i="4"/>
  <c r="L22" i="4"/>
  <c r="P22" i="4" s="1"/>
  <c r="K22" i="4"/>
  <c r="O21" i="4"/>
  <c r="N21" i="4"/>
  <c r="M21" i="4"/>
  <c r="P21" i="4" s="1"/>
  <c r="L21" i="4"/>
  <c r="K21" i="4"/>
  <c r="O20" i="4"/>
  <c r="N20" i="4"/>
  <c r="M20" i="4"/>
  <c r="L20" i="4"/>
  <c r="K20" i="4"/>
  <c r="P20" i="4" s="1"/>
  <c r="O19" i="4"/>
  <c r="N19" i="4"/>
  <c r="M19" i="4"/>
  <c r="L19" i="4"/>
  <c r="K19" i="4"/>
  <c r="O18" i="4"/>
  <c r="N18" i="4"/>
  <c r="M18" i="4"/>
  <c r="L18" i="4"/>
  <c r="P18" i="4" s="1"/>
  <c r="K18" i="4"/>
  <c r="O17" i="4"/>
  <c r="N17" i="4"/>
  <c r="M17" i="4"/>
  <c r="P17" i="4" s="1"/>
  <c r="L17" i="4"/>
  <c r="K17" i="4"/>
  <c r="O16" i="4"/>
  <c r="N16" i="4"/>
  <c r="M16" i="4"/>
  <c r="L16" i="4"/>
  <c r="K16" i="4"/>
  <c r="P16" i="4" s="1"/>
  <c r="O15" i="4"/>
  <c r="N15" i="4"/>
  <c r="M15" i="4"/>
  <c r="L15" i="4"/>
  <c r="K15" i="4"/>
  <c r="O14" i="4"/>
  <c r="N14" i="4"/>
  <c r="M14" i="4"/>
  <c r="L14" i="4"/>
  <c r="P14" i="4" s="1"/>
  <c r="K14" i="4"/>
  <c r="O13" i="4"/>
  <c r="N13" i="4"/>
  <c r="M13" i="4"/>
  <c r="P13" i="4" s="1"/>
  <c r="L13" i="4"/>
  <c r="K13" i="4"/>
  <c r="O12" i="4"/>
  <c r="N12" i="4"/>
  <c r="M12" i="4"/>
  <c r="L12" i="4"/>
  <c r="K12" i="4"/>
  <c r="P12" i="4" s="1"/>
  <c r="O11" i="4"/>
  <c r="N11" i="4"/>
  <c r="M11" i="4"/>
  <c r="L11" i="4"/>
  <c r="K11" i="4"/>
  <c r="O10" i="4"/>
  <c r="N10" i="4"/>
  <c r="M10" i="4"/>
  <c r="L10" i="4"/>
  <c r="P10" i="4" s="1"/>
  <c r="K10" i="4"/>
  <c r="O9" i="4"/>
  <c r="N9" i="4"/>
  <c r="M9" i="4"/>
  <c r="P9" i="4" s="1"/>
  <c r="L9" i="4"/>
  <c r="K9" i="4"/>
  <c r="O8" i="4"/>
  <c r="N8" i="4"/>
  <c r="M8" i="4"/>
  <c r="L8" i="4"/>
  <c r="K8" i="4"/>
  <c r="C48" i="5"/>
  <c r="I62" i="5"/>
  <c r="F62" i="5"/>
  <c r="E62" i="5"/>
  <c r="D62" i="5"/>
  <c r="C62" i="5"/>
  <c r="I61" i="5"/>
  <c r="F61" i="5"/>
  <c r="E61" i="5"/>
  <c r="D61" i="5"/>
  <c r="C61" i="5"/>
  <c r="I60" i="5"/>
  <c r="F60" i="5"/>
  <c r="E60" i="5"/>
  <c r="D60" i="5"/>
  <c r="C60" i="5"/>
  <c r="I59" i="5"/>
  <c r="F59" i="5"/>
  <c r="E59" i="5"/>
  <c r="D59" i="5"/>
  <c r="C59" i="5"/>
  <c r="I58" i="5"/>
  <c r="F58" i="5"/>
  <c r="E58" i="5"/>
  <c r="D58" i="5"/>
  <c r="C58" i="5"/>
  <c r="I57" i="5"/>
  <c r="F57" i="5"/>
  <c r="E57" i="5"/>
  <c r="D57" i="5"/>
  <c r="C57" i="5"/>
  <c r="I56" i="5"/>
  <c r="F56" i="5"/>
  <c r="E56" i="5"/>
  <c r="D56" i="5"/>
  <c r="C56" i="5"/>
  <c r="I55" i="5"/>
  <c r="F55" i="5"/>
  <c r="E55" i="5"/>
  <c r="D55" i="5"/>
  <c r="C55" i="5"/>
  <c r="I54" i="5"/>
  <c r="F54" i="5"/>
  <c r="E54" i="5"/>
  <c r="D54" i="5"/>
  <c r="C54" i="5"/>
  <c r="I53" i="5"/>
  <c r="F53" i="5"/>
  <c r="E53" i="5"/>
  <c r="D53" i="5"/>
  <c r="C53" i="5"/>
  <c r="I52" i="5"/>
  <c r="F52" i="5"/>
  <c r="E52" i="5"/>
  <c r="D52" i="5"/>
  <c r="C52" i="5"/>
  <c r="I51" i="5"/>
  <c r="F51" i="5"/>
  <c r="E51" i="5"/>
  <c r="D51" i="5"/>
  <c r="C51" i="5"/>
  <c r="I50" i="5"/>
  <c r="F50" i="5"/>
  <c r="E50" i="5"/>
  <c r="D50" i="5"/>
  <c r="C50" i="5"/>
  <c r="I49" i="5"/>
  <c r="F49" i="5"/>
  <c r="E49" i="5"/>
  <c r="D49" i="5"/>
  <c r="C49" i="5"/>
  <c r="I48" i="5"/>
  <c r="F48" i="5"/>
  <c r="D48" i="5"/>
  <c r="I42" i="5"/>
  <c r="F42" i="5"/>
  <c r="E42" i="5"/>
  <c r="D42" i="5"/>
  <c r="C42" i="5"/>
  <c r="I41" i="5"/>
  <c r="F41" i="5"/>
  <c r="E41" i="5"/>
  <c r="D41" i="5"/>
  <c r="C41" i="5"/>
  <c r="I40" i="5"/>
  <c r="F40" i="5"/>
  <c r="E40" i="5"/>
  <c r="D40" i="5"/>
  <c r="C40" i="5"/>
  <c r="I39" i="5"/>
  <c r="F39" i="5"/>
  <c r="E39" i="5"/>
  <c r="D39" i="5"/>
  <c r="C39" i="5"/>
  <c r="I38" i="5"/>
  <c r="F38" i="5"/>
  <c r="E38" i="5"/>
  <c r="D38" i="5"/>
  <c r="C38" i="5"/>
  <c r="I37" i="5"/>
  <c r="F37" i="5"/>
  <c r="E37" i="5"/>
  <c r="D37" i="5"/>
  <c r="C37" i="5"/>
  <c r="I36" i="5"/>
  <c r="F36" i="5"/>
  <c r="E36" i="5"/>
  <c r="D36" i="5"/>
  <c r="C36" i="5"/>
  <c r="I35" i="5"/>
  <c r="F35" i="5"/>
  <c r="E35" i="5"/>
  <c r="D35" i="5"/>
  <c r="C35" i="5"/>
  <c r="I34" i="5"/>
  <c r="F34" i="5"/>
  <c r="E34" i="5"/>
  <c r="D34" i="5"/>
  <c r="C34" i="5"/>
  <c r="I33" i="5"/>
  <c r="F33" i="5"/>
  <c r="E33" i="5"/>
  <c r="D33" i="5"/>
  <c r="C33" i="5"/>
  <c r="I32" i="5"/>
  <c r="F32" i="5"/>
  <c r="E32" i="5"/>
  <c r="D32" i="5"/>
  <c r="C32" i="5"/>
  <c r="I31" i="5"/>
  <c r="F31" i="5"/>
  <c r="E31" i="5"/>
  <c r="D31" i="5"/>
  <c r="C31" i="5"/>
  <c r="I30" i="5"/>
  <c r="F30" i="5"/>
  <c r="E30" i="5"/>
  <c r="D30" i="5"/>
  <c r="C30" i="5"/>
  <c r="I29" i="5"/>
  <c r="F29" i="5"/>
  <c r="E29" i="5"/>
  <c r="D29" i="5"/>
  <c r="C29" i="5"/>
  <c r="F28" i="5"/>
  <c r="D28" i="5"/>
  <c r="B25" i="5"/>
  <c r="Z23" i="5"/>
  <c r="AF23" i="5" s="1"/>
  <c r="U23" i="5"/>
  <c r="Z22" i="5"/>
  <c r="AF22" i="5" s="1"/>
  <c r="Z21" i="5"/>
  <c r="AF21" i="5" s="1"/>
  <c r="Z20" i="5"/>
  <c r="AF20" i="5" s="1"/>
  <c r="Z19" i="5"/>
  <c r="AF19" i="5" s="1"/>
  <c r="Z18" i="5"/>
  <c r="AF18" i="5" s="1"/>
  <c r="Z17" i="5"/>
  <c r="AF17" i="5" s="1"/>
  <c r="AF15" i="5"/>
  <c r="AF14" i="5"/>
  <c r="AF13" i="5"/>
  <c r="AF12" i="5"/>
  <c r="AF11" i="5"/>
  <c r="AF10" i="5"/>
  <c r="AF9" i="5"/>
  <c r="P11" i="4"/>
  <c r="P15" i="4"/>
  <c r="P19" i="4"/>
  <c r="P8" i="4"/>
  <c r="G9" i="4"/>
  <c r="G49" i="4" s="1"/>
  <c r="G10" i="4"/>
  <c r="G50" i="4" s="1"/>
  <c r="G11" i="4"/>
  <c r="G51" i="4" s="1"/>
  <c r="G12" i="4"/>
  <c r="G32" i="4" s="1"/>
  <c r="G13" i="4"/>
  <c r="G33" i="4" s="1"/>
  <c r="G14" i="4"/>
  <c r="G54" i="4" s="1"/>
  <c r="G15" i="4"/>
  <c r="G55" i="4" s="1"/>
  <c r="G16" i="4"/>
  <c r="G36" i="4" s="1"/>
  <c r="G17" i="4"/>
  <c r="G18" i="4"/>
  <c r="G58" i="4" s="1"/>
  <c r="G19" i="4"/>
  <c r="G59" i="4" s="1"/>
  <c r="G20" i="4"/>
  <c r="G40" i="4" s="1"/>
  <c r="G21" i="4"/>
  <c r="G61" i="4" s="1"/>
  <c r="G22" i="4"/>
  <c r="G42" i="4" s="1"/>
  <c r="F9" i="4"/>
  <c r="F49" i="4" s="1"/>
  <c r="F10" i="4"/>
  <c r="F11" i="4"/>
  <c r="F51" i="4" s="1"/>
  <c r="F12" i="4"/>
  <c r="F52" i="4" s="1"/>
  <c r="F13" i="4"/>
  <c r="F33" i="4" s="1"/>
  <c r="F14" i="4"/>
  <c r="F15" i="4"/>
  <c r="F55" i="4" s="1"/>
  <c r="F16" i="4"/>
  <c r="F56" i="4" s="1"/>
  <c r="F17" i="4"/>
  <c r="F18" i="4"/>
  <c r="F19" i="4"/>
  <c r="F59" i="4" s="1"/>
  <c r="F20" i="4"/>
  <c r="F60" i="4" s="1"/>
  <c r="F21" i="4"/>
  <c r="F61" i="4" s="1"/>
  <c r="F22" i="4"/>
  <c r="E9" i="4"/>
  <c r="E49" i="4" s="1"/>
  <c r="E10" i="4"/>
  <c r="E30" i="4" s="1"/>
  <c r="E11" i="4"/>
  <c r="E51" i="4" s="1"/>
  <c r="E12" i="4"/>
  <c r="E52" i="4" s="1"/>
  <c r="E13" i="4"/>
  <c r="E33" i="4" s="1"/>
  <c r="E14" i="4"/>
  <c r="E34" i="4" s="1"/>
  <c r="E15" i="4"/>
  <c r="E35" i="4" s="1"/>
  <c r="E16" i="4"/>
  <c r="E56" i="4" s="1"/>
  <c r="E17" i="4"/>
  <c r="E57" i="4" s="1"/>
  <c r="E18" i="4"/>
  <c r="E38" i="4" s="1"/>
  <c r="E19" i="4"/>
  <c r="E59" i="4" s="1"/>
  <c r="E20" i="4"/>
  <c r="E60" i="4" s="1"/>
  <c r="E21" i="4"/>
  <c r="E41" i="4" s="1"/>
  <c r="E22" i="4"/>
  <c r="E62" i="4" s="1"/>
  <c r="G8" i="4"/>
  <c r="G28" i="4" s="1"/>
  <c r="F8" i="4"/>
  <c r="E8" i="4"/>
  <c r="E28" i="4" s="1"/>
  <c r="F28" i="4"/>
  <c r="G48" i="4"/>
  <c r="D9" i="4"/>
  <c r="D10" i="4"/>
  <c r="D50" i="4" s="1"/>
  <c r="D11" i="4"/>
  <c r="D51" i="4" s="1"/>
  <c r="D12" i="4"/>
  <c r="D52" i="4" s="1"/>
  <c r="D13" i="4"/>
  <c r="D14" i="4"/>
  <c r="D15" i="4"/>
  <c r="D55" i="4" s="1"/>
  <c r="D16" i="4"/>
  <c r="D17" i="4"/>
  <c r="D18" i="4"/>
  <c r="D58" i="4" s="1"/>
  <c r="D19" i="4"/>
  <c r="D59" i="4" s="1"/>
  <c r="D20" i="4"/>
  <c r="D60" i="4" s="1"/>
  <c r="D21" i="4"/>
  <c r="D22" i="4"/>
  <c r="D42" i="4" s="1"/>
  <c r="D8" i="4"/>
  <c r="D28" i="4" s="1"/>
  <c r="C9" i="4"/>
  <c r="C49" i="4" s="1"/>
  <c r="C10" i="4"/>
  <c r="H10" i="4" s="1"/>
  <c r="C11" i="4"/>
  <c r="C51" i="4" s="1"/>
  <c r="C12" i="4"/>
  <c r="C32" i="4" s="1"/>
  <c r="C13" i="4"/>
  <c r="C53" i="4" s="1"/>
  <c r="C14" i="4"/>
  <c r="H14" i="4" s="1"/>
  <c r="C15" i="4"/>
  <c r="C55" i="4" s="1"/>
  <c r="C16" i="4"/>
  <c r="C56" i="4" s="1"/>
  <c r="C17" i="4"/>
  <c r="C57" i="4" s="1"/>
  <c r="C18" i="4"/>
  <c r="H18" i="4" s="1"/>
  <c r="C19" i="4"/>
  <c r="C59" i="4" s="1"/>
  <c r="C20" i="4"/>
  <c r="C40" i="4" s="1"/>
  <c r="C21" i="4"/>
  <c r="C61" i="4" s="1"/>
  <c r="C22" i="4"/>
  <c r="H22" i="4" s="1"/>
  <c r="C23" i="4"/>
  <c r="C63" i="4" s="1"/>
  <c r="C8" i="4"/>
  <c r="C28" i="4" s="1"/>
  <c r="F62" i="4"/>
  <c r="D62" i="4"/>
  <c r="C62" i="4"/>
  <c r="D61" i="4"/>
  <c r="C60" i="4"/>
  <c r="F58" i="4"/>
  <c r="C58" i="4"/>
  <c r="G57" i="4"/>
  <c r="F57" i="4"/>
  <c r="D57" i="4"/>
  <c r="G56" i="4"/>
  <c r="D56" i="4"/>
  <c r="F54" i="4"/>
  <c r="D54" i="4"/>
  <c r="C54" i="4"/>
  <c r="E53" i="4"/>
  <c r="D53" i="4"/>
  <c r="F50" i="4"/>
  <c r="E50" i="4"/>
  <c r="C50" i="4"/>
  <c r="D49" i="4"/>
  <c r="F48" i="4"/>
  <c r="F42" i="4"/>
  <c r="C42" i="4"/>
  <c r="G41" i="4"/>
  <c r="D41" i="4"/>
  <c r="E39" i="4"/>
  <c r="F38" i="4"/>
  <c r="C38" i="4"/>
  <c r="G37" i="4"/>
  <c r="F37" i="4"/>
  <c r="D37" i="4"/>
  <c r="E36" i="4"/>
  <c r="D36" i="4"/>
  <c r="F35" i="4"/>
  <c r="F34" i="4"/>
  <c r="D34" i="4"/>
  <c r="C34" i="4"/>
  <c r="D33" i="4"/>
  <c r="C31" i="4"/>
  <c r="F30" i="4"/>
  <c r="C30" i="4"/>
  <c r="E29" i="4"/>
  <c r="D29" i="4"/>
  <c r="B25" i="4"/>
  <c r="X23" i="4"/>
  <c r="AD23" i="4" s="1"/>
  <c r="S23" i="4"/>
  <c r="AD22" i="4"/>
  <c r="X22" i="4"/>
  <c r="X21" i="4"/>
  <c r="AD21" i="4" s="1"/>
  <c r="AD20" i="4"/>
  <c r="X20" i="4"/>
  <c r="X19" i="4"/>
  <c r="AD19" i="4" s="1"/>
  <c r="AD18" i="4"/>
  <c r="X18" i="4"/>
  <c r="X17" i="4"/>
  <c r="AD17" i="4" s="1"/>
  <c r="AD15" i="4"/>
  <c r="AD14" i="4"/>
  <c r="AD13" i="4"/>
  <c r="AD12" i="4"/>
  <c r="AD11" i="4"/>
  <c r="AD10" i="4"/>
  <c r="AD9" i="4"/>
  <c r="E48" i="5" l="1"/>
  <c r="C28" i="5"/>
  <c r="H20" i="4"/>
  <c r="H12" i="4"/>
  <c r="H8" i="4"/>
  <c r="H19" i="4"/>
  <c r="H15" i="4"/>
  <c r="H11" i="4"/>
  <c r="D48" i="4"/>
  <c r="G53" i="4"/>
  <c r="E58" i="4"/>
  <c r="E61" i="4"/>
  <c r="N23" i="4"/>
  <c r="H16" i="4"/>
  <c r="D31" i="4"/>
  <c r="C48" i="4"/>
  <c r="E54" i="4"/>
  <c r="C35" i="4"/>
  <c r="E42" i="4"/>
  <c r="E48" i="4"/>
  <c r="G62" i="4"/>
  <c r="H21" i="4"/>
  <c r="H17" i="4"/>
  <c r="H13" i="4"/>
  <c r="H9" i="4"/>
  <c r="G39" i="4"/>
  <c r="F41" i="4"/>
  <c r="F53" i="4"/>
  <c r="E55" i="4"/>
  <c r="F29" i="4"/>
  <c r="G31" i="4"/>
  <c r="G35" i="4"/>
  <c r="G38" i="4"/>
  <c r="C52" i="4"/>
  <c r="G29" i="4"/>
  <c r="G30" i="4"/>
  <c r="G34" i="4"/>
  <c r="C36" i="4"/>
  <c r="E37" i="4"/>
  <c r="D38" i="4"/>
  <c r="C39" i="4"/>
  <c r="L23" i="4"/>
  <c r="M23" i="4"/>
  <c r="K23" i="4"/>
  <c r="O23" i="4"/>
  <c r="G52" i="4"/>
  <c r="G60" i="4"/>
  <c r="F23" i="4"/>
  <c r="F63" i="4" s="1"/>
  <c r="F32" i="4"/>
  <c r="F36" i="4"/>
  <c r="F40" i="4"/>
  <c r="F31" i="4"/>
  <c r="F39" i="4"/>
  <c r="E40" i="4"/>
  <c r="E31" i="4"/>
  <c r="E32" i="4"/>
  <c r="E23" i="4"/>
  <c r="E43" i="4" s="1"/>
  <c r="G23" i="4"/>
  <c r="G63" i="4" s="1"/>
  <c r="D23" i="4"/>
  <c r="D63" i="4" s="1"/>
  <c r="D32" i="4"/>
  <c r="D39" i="4"/>
  <c r="D30" i="4"/>
  <c r="D35" i="4"/>
  <c r="D40" i="4"/>
  <c r="C29" i="4"/>
  <c r="C33" i="4"/>
  <c r="C37" i="4"/>
  <c r="C41" i="4"/>
  <c r="C43" i="4"/>
  <c r="G43" i="4" l="1"/>
  <c r="F43" i="4"/>
  <c r="E63" i="4"/>
  <c r="D43" i="4"/>
  <c r="C49" i="1" l="1"/>
  <c r="D49" i="1"/>
  <c r="E49" i="1"/>
  <c r="F49" i="1"/>
  <c r="G49" i="1"/>
  <c r="C50" i="1"/>
  <c r="D50" i="1"/>
  <c r="E50" i="1"/>
  <c r="F50" i="1"/>
  <c r="G50" i="1"/>
  <c r="C51" i="1"/>
  <c r="D51" i="1"/>
  <c r="E51" i="1"/>
  <c r="F51" i="1"/>
  <c r="G51" i="1"/>
  <c r="C52" i="1"/>
  <c r="D52" i="1"/>
  <c r="E52" i="1"/>
  <c r="F52" i="1"/>
  <c r="G52" i="1"/>
  <c r="C53" i="1"/>
  <c r="D53" i="1"/>
  <c r="E53" i="1"/>
  <c r="F53" i="1"/>
  <c r="G53" i="1"/>
  <c r="C54" i="1"/>
  <c r="D54" i="1"/>
  <c r="E54" i="1"/>
  <c r="F54" i="1"/>
  <c r="G54" i="1"/>
  <c r="C55" i="1"/>
  <c r="D55" i="1"/>
  <c r="E55" i="1"/>
  <c r="F55" i="1"/>
  <c r="G55" i="1"/>
  <c r="C56" i="1"/>
  <c r="D56" i="1"/>
  <c r="E56" i="1"/>
  <c r="F56" i="1"/>
  <c r="G56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D48" i="1"/>
  <c r="E48" i="1"/>
  <c r="F48" i="1"/>
  <c r="G48" i="1"/>
  <c r="C48" i="1"/>
  <c r="B25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42" i="1"/>
  <c r="D42" i="1"/>
  <c r="E42" i="1"/>
  <c r="F42" i="1"/>
  <c r="D28" i="1"/>
  <c r="E28" i="1"/>
  <c r="F28" i="1"/>
  <c r="G28" i="1"/>
  <c r="C28" i="1"/>
  <c r="G62" i="1" l="1"/>
  <c r="G42" i="1"/>
  <c r="V23" i="1"/>
  <c r="AB23" i="1" s="1"/>
  <c r="V22" i="1"/>
  <c r="AB22" i="1" s="1"/>
  <c r="V21" i="1"/>
  <c r="AB21" i="1" s="1"/>
  <c r="V20" i="1"/>
  <c r="AB20" i="1" s="1"/>
  <c r="V19" i="1"/>
  <c r="AB19" i="1" s="1"/>
  <c r="V18" i="1"/>
  <c r="AB18" i="1" s="1"/>
  <c r="V17" i="1"/>
  <c r="AB17" i="1" s="1"/>
  <c r="AB15" i="1"/>
  <c r="AB14" i="1"/>
  <c r="AB13" i="1"/>
  <c r="AB12" i="1"/>
  <c r="AB11" i="1"/>
  <c r="AB10" i="1"/>
  <c r="AB9" i="1"/>
  <c r="Q23" i="1" l="1"/>
  <c r="D23" i="1" l="1"/>
  <c r="E23" i="1"/>
  <c r="F23" i="1"/>
  <c r="G23" i="1"/>
  <c r="C23" i="1"/>
  <c r="K23" i="1"/>
  <c r="L23" i="1"/>
  <c r="M23" i="1"/>
  <c r="N23" i="1"/>
  <c r="J23" i="1"/>
  <c r="F43" i="1" l="1"/>
  <c r="F63" i="1"/>
  <c r="D43" i="1"/>
  <c r="D63" i="1"/>
  <c r="C63" i="1"/>
  <c r="C43" i="1"/>
  <c r="E43" i="1"/>
  <c r="E63" i="1"/>
  <c r="G43" i="1"/>
  <c r="G63" i="1"/>
</calcChain>
</file>

<file path=xl/sharedStrings.xml><?xml version="1.0" encoding="utf-8"?>
<sst xmlns="http://schemas.openxmlformats.org/spreadsheetml/2006/main" count="455" uniqueCount="62">
  <si>
    <t>Building Type</t>
  </si>
  <si>
    <t>Zone 1 (Rockford)</t>
  </si>
  <si>
    <t xml:space="preserve">Zone 2 (Chicago) </t>
  </si>
  <si>
    <t xml:space="preserve">Zone 3 (Springfield) </t>
  </si>
  <si>
    <t xml:space="preserve">Zone 4 (Belleville) </t>
  </si>
  <si>
    <t>Zone 5 (Marion)</t>
  </si>
  <si>
    <t>Office - Low-rise</t>
  </si>
  <si>
    <t>Office - Mid-rise</t>
  </si>
  <si>
    <t>Office - High-rise</t>
  </si>
  <si>
    <t>Religious Building</t>
  </si>
  <si>
    <t>Restaurant</t>
  </si>
  <si>
    <t>Retail - Department Store</t>
  </si>
  <si>
    <t>Retail - Strip Mall</t>
  </si>
  <si>
    <t>Convenience Store</t>
  </si>
  <si>
    <t>Elementary School</t>
  </si>
  <si>
    <t>High School</t>
  </si>
  <si>
    <t xml:space="preserve">College/University </t>
  </si>
  <si>
    <t>Healthcare Clinic</t>
  </si>
  <si>
    <t>lodging</t>
  </si>
  <si>
    <t>Manufacturing</t>
  </si>
  <si>
    <t xml:space="preserve">Default </t>
  </si>
  <si>
    <t>Special Assembly Auditorium</t>
  </si>
  <si>
    <t xml:space="preserve">Approx. SqFt per Space </t>
  </si>
  <si>
    <t>Square Footage</t>
  </si>
  <si>
    <t>Occupancy Schedule</t>
  </si>
  <si>
    <t>Weekday</t>
  </si>
  <si>
    <t>Weekend</t>
  </si>
  <si>
    <t xml:space="preserve">College/ University </t>
  </si>
  <si>
    <t>Heating</t>
  </si>
  <si>
    <t>GAS HEATING</t>
  </si>
  <si>
    <t>ELECTRIC RESISTANCE</t>
  </si>
  <si>
    <t>COP assumed for heat pump:</t>
  </si>
  <si>
    <t>Therm_Savings_Factor (Therm/1000 SqFt)</t>
  </si>
  <si>
    <t>Heating-HP_Savings_Factor (kWh/1000 SqFt)</t>
  </si>
  <si>
    <t>Heating-ER_Savings_Factor (kWh/1000 SqFt)</t>
  </si>
  <si>
    <t>Cooling_Savings_Factor (kWh/1000 SqFt)</t>
  </si>
  <si>
    <t xml:space="preserve">Cooling + Fan </t>
  </si>
  <si>
    <t>MO Weather Sites</t>
  </si>
  <si>
    <t>HDH65</t>
  </si>
  <si>
    <t>CDH65</t>
  </si>
  <si>
    <t>CAPE GIRARDEAU</t>
  </si>
  <si>
    <t>KAISER</t>
  </si>
  <si>
    <t>WHITEMAN</t>
  </si>
  <si>
    <t>FORT MADISON</t>
  </si>
  <si>
    <t>LINCOLN</t>
  </si>
  <si>
    <t>ST LOUIS</t>
  </si>
  <si>
    <t>KANSAS CITY</t>
  </si>
  <si>
    <t>Il Weather Sites</t>
  </si>
  <si>
    <t>ROCKFORD</t>
  </si>
  <si>
    <t>CHICAGO</t>
  </si>
  <si>
    <t>SPRINGFIELD</t>
  </si>
  <si>
    <t>BELLEVILLE</t>
  </si>
  <si>
    <t>MARION</t>
  </si>
  <si>
    <t>AVERAGE</t>
  </si>
  <si>
    <t>Therm_Savings_Factor (Therm/1000 SqFt) / HDH65</t>
  </si>
  <si>
    <t>North East (Fort Madison, IA)</t>
  </si>
  <si>
    <t>North West (Lincoln, NE)</t>
  </si>
  <si>
    <t>South East (Cape Girardeau, MO)</t>
  </si>
  <si>
    <t>South West (Kaiser, MO)</t>
  </si>
  <si>
    <t>St Louis, MO</t>
  </si>
  <si>
    <t>Kansas City, MO</t>
  </si>
  <si>
    <t>Average/Unknown (Knob Noster, 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</si>
</sst>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-* #,##0.0_-;\-* #,##0.0_-;_-* &quot;-&quot;??_-;_-@_-"/>
    <numFmt numFmtId="166" formatCode="#,##0.00&quot; $&quot;;\-#,##0.00&quot; $&quot;"/>
    <numFmt numFmtId="167" formatCode="0.00_)"/>
    <numFmt numFmtId="168" formatCode="mmm"/>
    <numFmt numFmtId="174" formatCode="0.00000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0"/>
      <name val="Times New Roman"/>
      <family val="1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1" fillId="34" borderId="17">
      <alignment horizontal="center" vertical="center"/>
    </xf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6" fontId="23" fillId="0" borderId="0">
      <protection locked="0"/>
    </xf>
    <xf numFmtId="165" fontId="20" fillId="0" borderId="0">
      <protection locked="0"/>
    </xf>
    <xf numFmtId="38" fontId="24" fillId="35" borderId="0" applyNumberFormat="0" applyBorder="0" applyAlignment="0" applyProtection="0"/>
    <xf numFmtId="0" fontId="25" fillId="0" borderId="0" applyNumberFormat="0" applyFill="0" applyBorder="0" applyAlignment="0" applyProtection="0"/>
    <xf numFmtId="166" fontId="20" fillId="0" borderId="0">
      <protection locked="0"/>
    </xf>
    <xf numFmtId="166" fontId="20" fillId="0" borderId="0">
      <protection locked="0"/>
    </xf>
    <xf numFmtId="0" fontId="26" fillId="0" borderId="18" applyNumberFormat="0" applyFill="0" applyAlignment="0" applyProtection="0"/>
    <xf numFmtId="10" fontId="24" fillId="36" borderId="10" applyNumberFormat="0" applyBorder="0" applyAlignment="0" applyProtection="0"/>
    <xf numFmtId="37" fontId="27" fillId="0" borderId="0"/>
    <xf numFmtId="167" fontId="28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10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24" fillId="37" borderId="0" applyNumberFormat="0" applyBorder="0" applyAlignment="0" applyProtection="0"/>
    <xf numFmtId="37" fontId="24" fillId="0" borderId="0"/>
    <xf numFmtId="3" fontId="29" fillId="0" borderId="18" applyProtection="0"/>
    <xf numFmtId="2" fontId="30" fillId="35" borderId="19" applyNumberFormat="0">
      <alignment horizontal="center" vertical="center"/>
    </xf>
    <xf numFmtId="168" fontId="30" fillId="35" borderId="19" applyNumberFormat="0" applyFont="0">
      <alignment horizontal="center" vertical="center"/>
    </xf>
    <xf numFmtId="3" fontId="30" fillId="38" borderId="0" applyNumberFormat="0">
      <alignment horizontal="center" vertical="center"/>
      <protection locked="0"/>
    </xf>
    <xf numFmtId="0" fontId="30" fillId="35" borderId="19" applyNumberFormat="0" applyAlignment="0"/>
    <xf numFmtId="0" fontId="2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18" fillId="0" borderId="14" xfId="0" applyFont="1" applyBorder="1" applyAlignment="1">
      <alignment vertical="center"/>
    </xf>
    <xf numFmtId="0" fontId="19" fillId="33" borderId="15" xfId="0" applyFont="1" applyFill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3" fontId="32" fillId="39" borderId="15" xfId="0" applyNumberFormat="1" applyFont="1" applyFill="1" applyBorder="1" applyAlignment="1">
      <alignment horizontal="center" vertical="center"/>
    </xf>
    <xf numFmtId="46" fontId="0" fillId="0" borderId="10" xfId="0" applyNumberFormat="1" applyBorder="1" applyAlignment="1">
      <alignment horizontal="center" vertical="center"/>
    </xf>
    <xf numFmtId="9" fontId="0" fillId="0" borderId="10" xfId="97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40" borderId="10" xfId="0" applyFill="1" applyBorder="1"/>
    <xf numFmtId="0" fontId="0" fillId="0" borderId="0" xfId="0" applyBorder="1"/>
    <xf numFmtId="0" fontId="0" fillId="0" borderId="24" xfId="0" applyBorder="1"/>
    <xf numFmtId="0" fontId="0" fillId="0" borderId="23" xfId="0" applyBorder="1"/>
    <xf numFmtId="0" fontId="33" fillId="0" borderId="23" xfId="0" applyFont="1" applyBorder="1"/>
    <xf numFmtId="0" fontId="35" fillId="0" borderId="23" xfId="0" applyFont="1" applyBorder="1"/>
    <xf numFmtId="37" fontId="18" fillId="0" borderId="15" xfId="98" applyNumberFormat="1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15" xfId="0" applyBorder="1"/>
    <xf numFmtId="0" fontId="34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0" fillId="41" borderId="11" xfId="0" applyFill="1" applyBorder="1"/>
    <xf numFmtId="0" fontId="0" fillId="41" borderId="12" xfId="0" applyFill="1" applyBorder="1"/>
    <xf numFmtId="0" fontId="0" fillId="41" borderId="13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42" borderId="11" xfId="0" applyFill="1" applyBorder="1"/>
    <xf numFmtId="0" fontId="0" fillId="42" borderId="12" xfId="0" applyFill="1" applyBorder="1"/>
    <xf numFmtId="0" fontId="0" fillId="42" borderId="13" xfId="0" applyFill="1" applyBorder="1"/>
    <xf numFmtId="174" fontId="18" fillId="0" borderId="15" xfId="0" applyNumberFormat="1" applyFont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174" fontId="18" fillId="0" borderId="0" xfId="0" applyNumberFormat="1" applyFont="1" applyBorder="1" applyAlignment="1">
      <alignment horizontal="center" vertical="center"/>
    </xf>
    <xf numFmtId="37" fontId="18" fillId="0" borderId="0" xfId="98" applyNumberFormat="1" applyFont="1" applyBorder="1" applyAlignment="1">
      <alignment horizontal="center" vertical="center"/>
    </xf>
    <xf numFmtId="174" fontId="18" fillId="43" borderId="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</cellXfs>
  <cellStyles count="99">
    <cellStyle name="_x0010_“+ˆÉ•?pý¤" xfId="45"/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ctual Date" xfId="46"/>
    <cellStyle name="Bad" xfId="7" builtinId="27" customBuiltin="1"/>
    <cellStyle name="Calculation" xfId="11" builtinId="22" customBuiltin="1"/>
    <cellStyle name="Check Cell" xfId="13" builtinId="23" customBuiltin="1"/>
    <cellStyle name="Comma" xfId="98" builtinId="3"/>
    <cellStyle name="Comma 2" xfId="47"/>
    <cellStyle name="Comma 2 106" xfId="48"/>
    <cellStyle name="Comma 2 2" xfId="49"/>
    <cellStyle name="Comma 2 3" xfId="44"/>
    <cellStyle name="Comma 3" xfId="50"/>
    <cellStyle name="Comma 4" xfId="51"/>
    <cellStyle name="Comma 5" xfId="52"/>
    <cellStyle name="Comma0" xfId="53"/>
    <cellStyle name="Currency 2" xfId="54"/>
    <cellStyle name="Currency 3" xfId="55"/>
    <cellStyle name="Date" xfId="56"/>
    <cellStyle name="Explanatory Text" xfId="16" builtinId="53" customBuiltin="1"/>
    <cellStyle name="Fixed" xfId="57"/>
    <cellStyle name="Formulas - Copy and Delete as Necessary" xfId="92"/>
    <cellStyle name="Formulas - DO NOT MODIFY" xfId="93"/>
    <cellStyle name="Good" xfId="6" builtinId="26" customBuiltin="1"/>
    <cellStyle name="Grey" xfId="58"/>
    <cellStyle name="HEADER" xfId="59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60"/>
    <cellStyle name="Heading2" xfId="61"/>
    <cellStyle name="HIGHLIGHT" xfId="62"/>
    <cellStyle name="Input" xfId="9" builtinId="20" customBuiltin="1"/>
    <cellStyle name="Input [yellow]" xfId="63"/>
    <cellStyle name="Input 2" xfId="94"/>
    <cellStyle name="Linked Cell" xfId="12" builtinId="24" customBuiltin="1"/>
    <cellStyle name="Linked Data" xfId="95"/>
    <cellStyle name="Neutral" xfId="8" builtinId="28" customBuiltin="1"/>
    <cellStyle name="no dec" xfId="64"/>
    <cellStyle name="Normal" xfId="0" builtinId="0"/>
    <cellStyle name="Normal - Style1" xfId="65"/>
    <cellStyle name="Normal 10" xfId="66"/>
    <cellStyle name="Normal 11" xfId="67"/>
    <cellStyle name="Normal 12" xfId="68"/>
    <cellStyle name="Normal 13" xfId="69"/>
    <cellStyle name="Normal 14" xfId="70"/>
    <cellStyle name="Normal 15" xfId="71"/>
    <cellStyle name="Normal 16" xfId="72"/>
    <cellStyle name="Normal 2" xfId="73"/>
    <cellStyle name="Normal 2 2" xfId="74"/>
    <cellStyle name="Normal 2 3" xfId="75"/>
    <cellStyle name="Normal 2 4" xfId="42"/>
    <cellStyle name="Normal 3" xfId="76"/>
    <cellStyle name="Normal 3 2" xfId="96"/>
    <cellStyle name="Normal 4" xfId="77"/>
    <cellStyle name="Normal 4 26" xfId="78"/>
    <cellStyle name="Normal 5" xfId="79"/>
    <cellStyle name="Normal 6" xfId="80"/>
    <cellStyle name="Normal 7" xfId="81"/>
    <cellStyle name="Normal 8" xfId="82"/>
    <cellStyle name="Normal 9" xfId="83"/>
    <cellStyle name="Note" xfId="15" builtinId="10" customBuiltin="1"/>
    <cellStyle name="Output" xfId="10" builtinId="21" customBuiltin="1"/>
    <cellStyle name="Percent" xfId="97" builtinId="5"/>
    <cellStyle name="Percent [2]" xfId="84"/>
    <cellStyle name="Percent 2" xfId="85"/>
    <cellStyle name="Percent 2 2" xfId="86"/>
    <cellStyle name="Percent 2 3" xfId="43"/>
    <cellStyle name="Percent 3" xfId="87"/>
    <cellStyle name="Percent 4" xfId="88"/>
    <cellStyle name="Title" xfId="1" builtinId="15" customBuiltin="1"/>
    <cellStyle name="Total" xfId="17" builtinId="25" customBuiltin="1"/>
    <cellStyle name="Unprot" xfId="89"/>
    <cellStyle name="Unprot$" xfId="90"/>
    <cellStyle name="Unprotect" xfId="9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160020</xdr:colOff>
      <xdr:row>6</xdr:row>
      <xdr:rowOff>160020</xdr:rowOff>
    </xdr:from>
    <xdr:to>
      <xdr:col>7</xdr:col>
      <xdr:colOff>3360420</xdr:colOff>
      <xdr:row>21</xdr:row>
      <xdr:rowOff>182880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278880" y="1760220"/>
              <a:ext cx="3200400" cy="3017520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n-US">
                <a:effectLst/>
              </a:endParaRPr>
            </a:p>
            <a:p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Heating savings</a:t>
              </a:r>
              <a:r>
                <a:rPr lang="en-US" sz="1100" u="sng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- </a:t>
              </a: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gas,</a:t>
              </a:r>
              <a14:m>
                <m:oMath xmlns:m="http://schemas.openxmlformats.org/officeDocument/2006/math"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𝑄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h𝑒𝑎𝑡𝑖𝑛𝑔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1.08∗ ∆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𝑇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𝐶𝐹𝑀</m:t>
                      </m:r>
                    </m:num>
                    <m:den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l-GR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𝜂</m:t>
                          </m:r>
                        </m:e>
                        <m:sub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𝑏𝑜𝑖𝑙𝑒𝑟</m:t>
                          </m:r>
                        </m:sub>
                      </m:s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∗100,000</m:t>
                      </m:r>
                      <m:f>
                        <m:f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𝐵𝑇𝑈</m:t>
                          </m:r>
                        </m:num>
                        <m:den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𝑡h𝑒𝑟𝑚</m:t>
                          </m:r>
                        </m:den>
                      </m:f>
                    </m:den>
                  </m:f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heat pump,</a:t>
              </a:r>
              <a14:m>
                <m:oMath xmlns:m="http://schemas.openxmlformats.org/officeDocument/2006/math"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𝑄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h𝑒𝑎𝑡𝑖𝑛𝑔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1.08∗ ∆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𝑇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𝐶𝐹𝑀</m:t>
                      </m:r>
                    </m:num>
                    <m:den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l-GR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𝜂</m:t>
                          </m:r>
                        </m:e>
                        <m:sub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𝐻𝑃</m:t>
                          </m:r>
                        </m:sub>
                      </m:s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∗3,412</m:t>
                      </m:r>
                      <m:f>
                        <m:f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𝐵𝑇𝑈</m:t>
                          </m:r>
                        </m:num>
                        <m:den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𝑘𝑊</m:t>
                          </m:r>
                        </m:den>
                      </m:f>
                    </m:den>
                  </m:f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electric resistance,</a:t>
              </a:r>
              <a14:m>
                <m:oMath xmlns:m="http://schemas.openxmlformats.org/officeDocument/2006/math"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𝑄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h𝑒𝑎𝑡𝑖𝑛𝑔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1.08∗ ∆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𝑇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𝐶𝐹𝑀</m:t>
                      </m:r>
                    </m:num>
                    <m:den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3,412</m:t>
                      </m:r>
                      <m:f>
                        <m:f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𝐵𝑇𝑈</m:t>
                          </m:r>
                        </m:num>
                        <m:den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𝑘𝑊</m:t>
                          </m:r>
                        </m:den>
                      </m:f>
                    </m:den>
                  </m:f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Where,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l-GR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𝜂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𝑏𝑜𝑖𝑙𝑒𝑟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=0.8  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and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l-GR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𝜂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𝐻𝑃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3</m:t>
                  </m:r>
                </m:oMath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278880" y="1760220"/>
              <a:ext cx="3200400" cy="3017520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endParaRPr lang="en-US">
                <a:effectLst/>
              </a:endParaRPr>
            </a:p>
            <a:p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Heating savings</a:t>
              </a:r>
              <a:r>
                <a:rPr lang="en-US" sz="1100" u="sng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- </a:t>
              </a: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gas,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〖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𝑄〗_ℎ𝑒𝑎𝑡𝑖𝑛𝑔=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(1.08∗ ∆𝑇∗𝐶𝐹𝑀)/(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_𝑏𝑜𝑖𝑙𝑒𝑟∗100,000 𝐵𝑇𝑈/𝑡ℎ𝑒𝑟𝑚)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heat pump,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𝑄_ℎ𝑒𝑎𝑡𝑖𝑛𝑔=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(1.08∗ ∆𝑇∗𝐶𝐹𝑀)/(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_𝐻𝑃∗3,412 𝐵𝑇𝑈/𝑘𝑊)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electric resistance,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𝑄_ℎ𝑒𝑎𝑡𝑖𝑛𝑔=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(1.08∗ ∆𝑇∗𝐶𝐹𝑀)/(3,412 𝐵𝑇𝑈/𝑘𝑊)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Where, 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_𝑏𝑜𝑖𝑙𝑒𝑟=0.8  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and 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_𝐻𝑃=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3</a:t>
              </a:r>
              <a:endParaRPr lang="en-US" sz="1100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160020</xdr:colOff>
      <xdr:row>6</xdr:row>
      <xdr:rowOff>160020</xdr:rowOff>
    </xdr:from>
    <xdr:to>
      <xdr:col>8</xdr:col>
      <xdr:colOff>3360420</xdr:colOff>
      <xdr:row>21</xdr:row>
      <xdr:rowOff>182880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6122670" y="1798320"/>
              <a:ext cx="3200400" cy="3156585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n-US">
                <a:effectLst/>
              </a:endParaRPr>
            </a:p>
            <a:p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Heating savings</a:t>
              </a:r>
              <a:r>
                <a:rPr lang="en-US" sz="1100" u="sng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- </a:t>
              </a: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gas,</a:t>
              </a:r>
              <a14:m>
                <m:oMath xmlns:m="http://schemas.openxmlformats.org/officeDocument/2006/math"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𝑄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h𝑒𝑎𝑡𝑖𝑛𝑔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1.08∗ ∆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𝑇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𝐶𝐹𝑀</m:t>
                      </m:r>
                    </m:num>
                    <m:den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l-GR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𝜂</m:t>
                          </m:r>
                        </m:e>
                        <m:sub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𝑏𝑜𝑖𝑙𝑒𝑟</m:t>
                          </m:r>
                        </m:sub>
                      </m:s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∗100,000</m:t>
                      </m:r>
                      <m:f>
                        <m:f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𝐵𝑇𝑈</m:t>
                          </m:r>
                        </m:num>
                        <m:den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𝑡h𝑒𝑟𝑚</m:t>
                          </m:r>
                        </m:den>
                      </m:f>
                    </m:den>
                  </m:f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heat pump,</a:t>
              </a:r>
              <a14:m>
                <m:oMath xmlns:m="http://schemas.openxmlformats.org/officeDocument/2006/math"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𝑄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h𝑒𝑎𝑡𝑖𝑛𝑔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1.08∗ ∆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𝑇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𝐶𝐹𝑀</m:t>
                      </m:r>
                    </m:num>
                    <m:den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l-GR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𝜂</m:t>
                          </m:r>
                        </m:e>
                        <m:sub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𝐻𝑃</m:t>
                          </m:r>
                        </m:sub>
                      </m:s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∗3,412</m:t>
                      </m:r>
                      <m:f>
                        <m:f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𝐵𝑇𝑈</m:t>
                          </m:r>
                        </m:num>
                        <m:den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𝑘𝑊</m:t>
                          </m:r>
                        </m:den>
                      </m:f>
                    </m:den>
                  </m:f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electric resistance,</a:t>
              </a:r>
              <a14:m>
                <m:oMath xmlns:m="http://schemas.openxmlformats.org/officeDocument/2006/math"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𝑄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h𝑒𝑎𝑡𝑖𝑛𝑔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1.08∗ ∆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𝑇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𝐶𝐹𝑀</m:t>
                      </m:r>
                    </m:num>
                    <m:den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3,412</m:t>
                      </m:r>
                      <m:f>
                        <m:f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𝐵𝑇𝑈</m:t>
                          </m:r>
                        </m:num>
                        <m:den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𝑘𝑊</m:t>
                          </m:r>
                        </m:den>
                      </m:f>
                    </m:den>
                  </m:f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Where,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l-GR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𝜂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𝑏𝑜𝑖𝑙𝑒𝑟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=0.8  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and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l-GR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𝜂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𝐻𝑃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3</m:t>
                  </m:r>
                </m:oMath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6122670" y="1798320"/>
              <a:ext cx="3200400" cy="3156585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endParaRPr lang="en-US">
                <a:effectLst/>
              </a:endParaRPr>
            </a:p>
            <a:p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Heating savings</a:t>
              </a:r>
              <a:r>
                <a:rPr lang="en-US" sz="1100" u="sng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- </a:t>
              </a: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gas,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𝑄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ℎ𝑒𝑎𝑡𝑖𝑛𝑔=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1.08∗ ∆𝑇∗𝐶𝐹𝑀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𝑏𝑜𝑖𝑙𝑒𝑟∗100,000 𝐵𝑇𝑈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𝑡ℎ𝑒𝑟𝑚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heat pump,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𝑄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ℎ𝑒𝑎𝑡𝑖𝑛𝑔=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1.08∗ ∆𝑇∗𝐶𝐹𝑀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𝐻𝑃∗3,412 𝐵𝑇𝑈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𝑘𝑊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electric resistance,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𝑄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ℎ𝑒𝑎𝑡𝑖𝑛𝑔=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1.08∗ ∆𝑇∗𝐶𝐹𝑀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3,412 𝐵𝑇𝑈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𝑘𝑊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Where, 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𝑏𝑜𝑖𝑙𝑒𝑟=0.8  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and 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𝐻𝑃=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3</a:t>
              </a:r>
              <a:endParaRPr lang="en-US" sz="1100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160020</xdr:colOff>
      <xdr:row>6</xdr:row>
      <xdr:rowOff>160020</xdr:rowOff>
    </xdr:from>
    <xdr:to>
      <xdr:col>9</xdr:col>
      <xdr:colOff>3360420</xdr:colOff>
      <xdr:row>21</xdr:row>
      <xdr:rowOff>182880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6122670" y="1798320"/>
              <a:ext cx="3200400" cy="3156585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n-US">
                <a:effectLst/>
              </a:endParaRPr>
            </a:p>
            <a:p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Heating savings</a:t>
              </a:r>
              <a:r>
                <a:rPr lang="en-US" sz="1100" u="sng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- </a:t>
              </a: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gas,</a:t>
              </a:r>
              <a14:m>
                <m:oMath xmlns:m="http://schemas.openxmlformats.org/officeDocument/2006/math"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𝑄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h𝑒𝑎𝑡𝑖𝑛𝑔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1.08∗ ∆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𝑇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𝐶𝐹𝑀</m:t>
                      </m:r>
                    </m:num>
                    <m:den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l-GR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𝜂</m:t>
                          </m:r>
                        </m:e>
                        <m:sub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𝑏𝑜𝑖𝑙𝑒𝑟</m:t>
                          </m:r>
                        </m:sub>
                      </m:s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∗100,000</m:t>
                      </m:r>
                      <m:f>
                        <m:f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𝐵𝑇𝑈</m:t>
                          </m:r>
                        </m:num>
                        <m:den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𝑡h𝑒𝑟𝑚</m:t>
                          </m:r>
                        </m:den>
                      </m:f>
                    </m:den>
                  </m:f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heat pump,</a:t>
              </a:r>
              <a14:m>
                <m:oMath xmlns:m="http://schemas.openxmlformats.org/officeDocument/2006/math"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𝑄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h𝑒𝑎𝑡𝑖𝑛𝑔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1.08∗ ∆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𝑇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𝐶𝐹𝑀</m:t>
                      </m:r>
                    </m:num>
                    <m:den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l-GR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𝜂</m:t>
                          </m:r>
                        </m:e>
                        <m:sub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𝐻𝑃</m:t>
                          </m:r>
                        </m:sub>
                      </m:s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∗3,412</m:t>
                      </m:r>
                      <m:f>
                        <m:f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𝐵𝑇𝑈</m:t>
                          </m:r>
                        </m:num>
                        <m:den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𝑘𝑊</m:t>
                          </m:r>
                        </m:den>
                      </m:f>
                    </m:den>
                  </m:f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electric resistance,</a:t>
              </a:r>
              <a14:m>
                <m:oMath xmlns:m="http://schemas.openxmlformats.org/officeDocument/2006/math"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𝑄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h𝑒𝑎𝑡𝑖𝑛𝑔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1.08∗ ∆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𝑇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𝐶𝐹𝑀</m:t>
                      </m:r>
                    </m:num>
                    <m:den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3,412</m:t>
                      </m:r>
                      <m:f>
                        <m:f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𝐵𝑇𝑈</m:t>
                          </m:r>
                        </m:num>
                        <m:den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𝑘𝑊</m:t>
                          </m:r>
                        </m:den>
                      </m:f>
                    </m:den>
                  </m:f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Where,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l-GR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𝜂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𝑏𝑜𝑖𝑙𝑒𝑟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=0.8  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and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l-GR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𝜂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𝐻𝑃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3</m:t>
                  </m:r>
                </m:oMath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6122670" y="1798320"/>
              <a:ext cx="3200400" cy="3156585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endParaRPr lang="en-US">
                <a:effectLst/>
              </a:endParaRPr>
            </a:p>
            <a:p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Heating savings</a:t>
              </a:r>
              <a:r>
                <a:rPr lang="en-US" sz="1100" u="sng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- </a:t>
              </a: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gas,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𝑄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ℎ𝑒𝑎𝑡𝑖𝑛𝑔=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1.08∗ ∆𝑇∗𝐶𝐹𝑀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𝑏𝑜𝑖𝑙𝑒𝑟∗100,000 𝐵𝑇𝑈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𝑡ℎ𝑒𝑟𝑚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heat pump,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𝑄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ℎ𝑒𝑎𝑡𝑖𝑛𝑔=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1.08∗ ∆𝑇∗𝐶𝐹𝑀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𝐻𝑃∗3,412 𝐵𝑇𝑈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𝑘𝑊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electric resistance,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𝑄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ℎ𝑒𝑎𝑡𝑖𝑛𝑔=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1.08∗ ∆𝑇∗𝐶𝐹𝑀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3,412 𝐵𝑇𝑈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𝑘𝑊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Where, 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𝑏𝑜𝑖𝑙𝑒𝑟=0.8  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and 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𝜂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𝐻𝑃=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3</a:t>
              </a:r>
              <a:endParaRPr lang="en-US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M63"/>
  <sheetViews>
    <sheetView topLeftCell="D1" workbookViewId="0">
      <selection activeCell="I29" sqref="I29"/>
    </sheetView>
  </sheetViews>
  <sheetFormatPr defaultRowHeight="15"/>
  <cols>
    <col min="2" max="2" width="24.28515625" bestFit="1" customWidth="1"/>
    <col min="3" max="3" width="9" bestFit="1" customWidth="1"/>
    <col min="4" max="4" width="13.85546875" bestFit="1" customWidth="1"/>
    <col min="5" max="5" width="10.42578125" bestFit="1" customWidth="1"/>
    <col min="6" max="6" width="9.140625" bestFit="1" customWidth="1"/>
    <col min="7" max="7" width="13.5703125" bestFit="1" customWidth="1"/>
    <col min="8" max="8" width="51.5703125" customWidth="1"/>
    <col min="9" max="9" width="24.28515625" bestFit="1" customWidth="1"/>
    <col min="10" max="10" width="14.85546875" bestFit="1" customWidth="1"/>
    <col min="11" max="11" width="13.85546875" bestFit="1" customWidth="1"/>
    <col min="12" max="12" width="10.42578125" bestFit="1" customWidth="1"/>
    <col min="13" max="13" width="9.140625" bestFit="1" customWidth="1"/>
    <col min="14" max="14" width="13.5703125" bestFit="1" customWidth="1"/>
    <col min="15" max="15" width="14.7109375" bestFit="1" customWidth="1"/>
    <col min="16" max="16" width="24.28515625" bestFit="1" customWidth="1"/>
    <col min="17" max="17" width="13.28515625" bestFit="1" customWidth="1"/>
    <col min="18" max="18" width="24.28515625" bestFit="1" customWidth="1"/>
    <col min="19" max="20" width="8.140625" bestFit="1" customWidth="1"/>
    <col min="21" max="21" width="9.42578125" customWidth="1"/>
    <col min="22" max="22" width="6.28515625" bestFit="1" customWidth="1"/>
    <col min="23" max="24" width="9.7109375" customWidth="1"/>
    <col min="25" max="25" width="6.85546875" bestFit="1" customWidth="1"/>
    <col min="26" max="26" width="13.5703125" customWidth="1"/>
    <col min="27" max="27" width="14.7109375" bestFit="1" customWidth="1"/>
    <col min="28" max="28" width="6.7109375" bestFit="1" customWidth="1"/>
  </cols>
  <sheetData>
    <row r="1" spans="2:39" s="1" customFormat="1"/>
    <row r="2" spans="2:39" s="1" customFormat="1">
      <c r="B2" s="11" t="s">
        <v>31</v>
      </c>
      <c r="C2" s="11">
        <v>3</v>
      </c>
    </row>
    <row r="3" spans="2:39" s="1" customFormat="1" ht="15.75" thickBot="1"/>
    <row r="4" spans="2:39" ht="48" customHeight="1">
      <c r="B4" s="29" t="s">
        <v>28</v>
      </c>
      <c r="C4" s="30"/>
      <c r="D4" s="30"/>
      <c r="E4" s="30"/>
      <c r="F4" s="30"/>
      <c r="G4" s="31"/>
      <c r="I4" s="29" t="s">
        <v>36</v>
      </c>
      <c r="J4" s="30"/>
      <c r="K4" s="30"/>
      <c r="L4" s="30"/>
      <c r="M4" s="30"/>
      <c r="N4" s="31"/>
    </row>
    <row r="5" spans="2:39" s="1" customFormat="1" ht="19.5" thickBot="1">
      <c r="B5" s="16" t="s">
        <v>29</v>
      </c>
      <c r="C5" s="12"/>
      <c r="D5" s="12"/>
      <c r="E5" s="12"/>
      <c r="F5" s="12"/>
      <c r="G5" s="13"/>
      <c r="I5" s="15"/>
      <c r="J5" s="12"/>
      <c r="K5" s="12"/>
      <c r="L5" s="12"/>
      <c r="M5" s="12"/>
      <c r="N5" s="13"/>
    </row>
    <row r="6" spans="2:39" ht="15.75" customHeight="1" thickBot="1">
      <c r="B6" s="32" t="s">
        <v>0</v>
      </c>
      <c r="C6" s="34" t="s">
        <v>32</v>
      </c>
      <c r="D6" s="35"/>
      <c r="E6" s="35"/>
      <c r="F6" s="35"/>
      <c r="G6" s="36"/>
      <c r="H6" s="1"/>
      <c r="I6" s="32" t="s">
        <v>0</v>
      </c>
      <c r="J6" s="34" t="s">
        <v>35</v>
      </c>
      <c r="K6" s="35"/>
      <c r="L6" s="35"/>
      <c r="M6" s="35"/>
      <c r="N6" s="36"/>
      <c r="P6" s="27" t="s">
        <v>22</v>
      </c>
      <c r="Q6" s="28"/>
      <c r="S6" s="24" t="s">
        <v>24</v>
      </c>
      <c r="T6" s="24"/>
      <c r="U6" s="25" t="s">
        <v>0</v>
      </c>
      <c r="V6" s="25"/>
      <c r="W6" s="25"/>
      <c r="X6" s="25"/>
      <c r="Y6" s="25"/>
      <c r="Z6" s="25"/>
      <c r="AA6" s="25"/>
      <c r="AB6" s="25"/>
      <c r="AD6" s="24" t="s">
        <v>24</v>
      </c>
      <c r="AE6" s="24"/>
      <c r="AF6" s="25" t="s">
        <v>0</v>
      </c>
      <c r="AG6" s="25"/>
      <c r="AH6" s="25"/>
      <c r="AI6" s="25"/>
      <c r="AJ6" s="25"/>
      <c r="AK6" s="25"/>
      <c r="AL6" s="25"/>
      <c r="AM6" s="25"/>
    </row>
    <row r="7" spans="2:39" ht="26.25" customHeight="1" thickBot="1">
      <c r="B7" s="33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1"/>
      <c r="I7" s="33"/>
      <c r="J7" s="3" t="s">
        <v>1</v>
      </c>
      <c r="K7" s="3" t="s">
        <v>2</v>
      </c>
      <c r="L7" s="3" t="s">
        <v>3</v>
      </c>
      <c r="M7" s="3" t="s">
        <v>4</v>
      </c>
      <c r="N7" s="3" t="s">
        <v>5</v>
      </c>
      <c r="P7" s="5" t="s">
        <v>0</v>
      </c>
      <c r="Q7" s="6" t="s">
        <v>23</v>
      </c>
      <c r="S7" s="22" t="s">
        <v>25</v>
      </c>
      <c r="T7" s="22"/>
      <c r="U7" s="26" t="s">
        <v>14</v>
      </c>
      <c r="V7" s="26" t="s">
        <v>15</v>
      </c>
      <c r="W7" s="26" t="s">
        <v>27</v>
      </c>
      <c r="X7" s="26" t="s">
        <v>17</v>
      </c>
      <c r="Y7" s="26" t="s">
        <v>18</v>
      </c>
      <c r="Z7" s="26" t="s">
        <v>19</v>
      </c>
      <c r="AA7" s="26" t="s">
        <v>21</v>
      </c>
      <c r="AB7" s="26" t="s">
        <v>20</v>
      </c>
      <c r="AD7" s="22" t="s">
        <v>25</v>
      </c>
      <c r="AE7" s="22"/>
      <c r="AF7" s="26" t="s">
        <v>6</v>
      </c>
      <c r="AG7" s="26" t="s">
        <v>7</v>
      </c>
      <c r="AH7" s="26" t="s">
        <v>8</v>
      </c>
      <c r="AI7" s="26" t="s">
        <v>9</v>
      </c>
      <c r="AJ7" s="26" t="s">
        <v>10</v>
      </c>
      <c r="AK7" s="26" t="s">
        <v>11</v>
      </c>
      <c r="AL7" s="26" t="s">
        <v>12</v>
      </c>
      <c r="AM7" s="26" t="s">
        <v>13</v>
      </c>
    </row>
    <row r="8" spans="2:39" ht="15.75" thickBot="1">
      <c r="B8" s="2" t="s">
        <v>6</v>
      </c>
      <c r="C8" s="4">
        <v>30</v>
      </c>
      <c r="D8" s="4">
        <v>26</v>
      </c>
      <c r="E8" s="4">
        <v>23</v>
      </c>
      <c r="F8" s="4">
        <v>22</v>
      </c>
      <c r="G8" s="4">
        <v>19</v>
      </c>
      <c r="H8" s="1"/>
      <c r="I8" s="2" t="s">
        <v>6</v>
      </c>
      <c r="J8" s="4">
        <v>454</v>
      </c>
      <c r="K8" s="4">
        <v>456</v>
      </c>
      <c r="L8" s="4">
        <v>460</v>
      </c>
      <c r="M8" s="4">
        <v>456</v>
      </c>
      <c r="N8" s="4">
        <v>462</v>
      </c>
      <c r="P8" s="2" t="s">
        <v>6</v>
      </c>
      <c r="Q8" s="7">
        <v>7500</v>
      </c>
      <c r="S8" s="22"/>
      <c r="T8" s="22"/>
      <c r="U8" s="26"/>
      <c r="V8" s="26"/>
      <c r="W8" s="26"/>
      <c r="X8" s="26"/>
      <c r="Y8" s="26"/>
      <c r="Z8" s="26"/>
      <c r="AA8" s="26"/>
      <c r="AB8" s="26"/>
      <c r="AD8" s="22"/>
      <c r="AE8" s="22"/>
      <c r="AF8" s="26"/>
      <c r="AG8" s="26"/>
      <c r="AH8" s="26"/>
      <c r="AI8" s="26"/>
      <c r="AJ8" s="26"/>
      <c r="AK8" s="26"/>
      <c r="AL8" s="26"/>
      <c r="AM8" s="26"/>
    </row>
    <row r="9" spans="2:39" ht="15.75" thickBot="1">
      <c r="B9" s="2" t="s">
        <v>7</v>
      </c>
      <c r="C9" s="4">
        <v>19.918410899400225</v>
      </c>
      <c r="D9" s="4">
        <v>17</v>
      </c>
      <c r="E9" s="4">
        <v>15</v>
      </c>
      <c r="F9" s="4">
        <v>15</v>
      </c>
      <c r="G9" s="4">
        <v>13</v>
      </c>
      <c r="H9" s="1"/>
      <c r="I9" s="2" t="s">
        <v>7</v>
      </c>
      <c r="J9" s="4">
        <v>430</v>
      </c>
      <c r="K9" s="4">
        <v>431</v>
      </c>
      <c r="L9" s="4">
        <v>432</v>
      </c>
      <c r="M9" s="4">
        <v>428</v>
      </c>
      <c r="N9" s="4">
        <v>433</v>
      </c>
      <c r="P9" s="2" t="s">
        <v>7</v>
      </c>
      <c r="Q9" s="7">
        <v>50000</v>
      </c>
      <c r="S9" s="8">
        <v>4.1666666666666664E-2</v>
      </c>
      <c r="T9" s="8">
        <v>0.20833333333333334</v>
      </c>
      <c r="U9" s="9">
        <v>1</v>
      </c>
      <c r="V9" s="10">
        <v>1</v>
      </c>
      <c r="W9" s="9">
        <v>1</v>
      </c>
      <c r="X9" s="9">
        <v>1</v>
      </c>
      <c r="Y9" s="9">
        <v>0.75</v>
      </c>
      <c r="Z9" s="9">
        <v>1</v>
      </c>
      <c r="AA9" s="9">
        <v>1</v>
      </c>
      <c r="AB9" s="9">
        <f t="shared" ref="AB9:AB15" si="0">AVERAGE(U9:AA9)</f>
        <v>0.9642857142857143</v>
      </c>
      <c r="AD9" s="8">
        <v>4.1666666666666664E-2</v>
      </c>
      <c r="AE9" s="8">
        <v>0.20833333333333334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</row>
    <row r="10" spans="2:39" ht="15.75" thickBot="1">
      <c r="B10" s="2" t="s">
        <v>8</v>
      </c>
      <c r="C10" s="4">
        <v>26.757713741686405</v>
      </c>
      <c r="D10" s="4">
        <v>23.431572959011945</v>
      </c>
      <c r="E10" s="4">
        <v>21</v>
      </c>
      <c r="F10" s="4">
        <v>19.529157273298502</v>
      </c>
      <c r="G10" s="4">
        <v>17</v>
      </c>
      <c r="H10" s="1"/>
      <c r="I10" s="2" t="s">
        <v>8</v>
      </c>
      <c r="J10" s="4">
        <v>448</v>
      </c>
      <c r="K10" s="4">
        <v>450</v>
      </c>
      <c r="L10" s="4">
        <v>452</v>
      </c>
      <c r="M10" s="4">
        <v>449</v>
      </c>
      <c r="N10" s="4">
        <v>454</v>
      </c>
      <c r="P10" s="2" t="s">
        <v>8</v>
      </c>
      <c r="Q10" s="7">
        <v>537600</v>
      </c>
      <c r="S10" s="8">
        <v>0.20833333333333334</v>
      </c>
      <c r="T10" s="8">
        <v>0.29166666666666669</v>
      </c>
      <c r="U10" s="9">
        <v>0.1</v>
      </c>
      <c r="V10" s="10">
        <v>0.1</v>
      </c>
      <c r="W10" s="9">
        <v>0.1</v>
      </c>
      <c r="X10" s="9">
        <v>0.5</v>
      </c>
      <c r="Y10" s="9">
        <v>0.75</v>
      </c>
      <c r="Z10" s="9">
        <v>0.5</v>
      </c>
      <c r="AA10" s="9">
        <v>0.1</v>
      </c>
      <c r="AB10" s="9">
        <f t="shared" si="0"/>
        <v>0.30714285714285711</v>
      </c>
      <c r="AD10" s="8">
        <v>0.20833333333333334</v>
      </c>
      <c r="AE10" s="8">
        <v>0.29166666666666669</v>
      </c>
      <c r="AF10" s="9">
        <v>0.1</v>
      </c>
      <c r="AG10" s="9">
        <v>0.1</v>
      </c>
      <c r="AH10" s="9">
        <v>0.1</v>
      </c>
      <c r="AI10" s="9">
        <v>0.3</v>
      </c>
      <c r="AJ10" s="9">
        <v>0.8</v>
      </c>
      <c r="AK10" s="9">
        <v>0.1</v>
      </c>
      <c r="AL10" s="9">
        <v>0.1</v>
      </c>
      <c r="AM10" s="9">
        <v>0.3</v>
      </c>
    </row>
    <row r="11" spans="2:39" ht="15.75" thickBot="1">
      <c r="B11" s="2" t="s">
        <v>9</v>
      </c>
      <c r="C11" s="4">
        <v>191.31008489999996</v>
      </c>
      <c r="D11" s="4">
        <v>169.13951819999008</v>
      </c>
      <c r="E11" s="4">
        <v>150</v>
      </c>
      <c r="F11" s="4">
        <v>142.80862139999601</v>
      </c>
      <c r="G11" s="4">
        <v>128</v>
      </c>
      <c r="H11" s="1"/>
      <c r="I11" s="2" t="s">
        <v>9</v>
      </c>
      <c r="J11" s="4">
        <v>493</v>
      </c>
      <c r="K11" s="4">
        <v>509</v>
      </c>
      <c r="L11" s="4">
        <v>573</v>
      </c>
      <c r="M11" s="4">
        <v>584</v>
      </c>
      <c r="N11" s="4">
        <v>605</v>
      </c>
      <c r="P11" s="2" t="s">
        <v>9</v>
      </c>
      <c r="Q11" s="7">
        <v>30000</v>
      </c>
      <c r="S11" s="8">
        <v>0.29166666666666669</v>
      </c>
      <c r="T11" s="8">
        <v>0.41666666666666669</v>
      </c>
      <c r="U11" s="9">
        <v>1</v>
      </c>
      <c r="V11" s="10">
        <v>1</v>
      </c>
      <c r="W11" s="9">
        <v>1</v>
      </c>
      <c r="X11" s="9">
        <v>0.7</v>
      </c>
      <c r="Y11" s="9">
        <v>0.75</v>
      </c>
      <c r="Z11" s="9">
        <v>1</v>
      </c>
      <c r="AA11" s="9">
        <v>0.3</v>
      </c>
      <c r="AB11" s="9">
        <f t="shared" si="0"/>
        <v>0.8214285714285714</v>
      </c>
      <c r="AD11" s="8">
        <v>0.29166666666666669</v>
      </c>
      <c r="AE11" s="8">
        <v>0.41666666666666669</v>
      </c>
      <c r="AF11" s="9">
        <v>1</v>
      </c>
      <c r="AG11" s="9">
        <v>1</v>
      </c>
      <c r="AH11" s="9">
        <v>1</v>
      </c>
      <c r="AI11" s="9">
        <v>0.5</v>
      </c>
      <c r="AJ11" s="9">
        <v>0.5</v>
      </c>
      <c r="AK11" s="9">
        <v>0.3</v>
      </c>
      <c r="AL11" s="9">
        <v>0.3</v>
      </c>
      <c r="AM11" s="9">
        <v>0.75</v>
      </c>
    </row>
    <row r="12" spans="2:39" ht="15.75" thickBot="1">
      <c r="B12" s="2" t="s">
        <v>10</v>
      </c>
      <c r="C12" s="4">
        <v>135.41151920399705</v>
      </c>
      <c r="D12" s="4">
        <v>122.06289116699651</v>
      </c>
      <c r="E12" s="4">
        <v>106</v>
      </c>
      <c r="F12" s="4">
        <v>103.58217068399996</v>
      </c>
      <c r="G12" s="4">
        <v>91</v>
      </c>
      <c r="H12" s="1"/>
      <c r="I12" s="2" t="s">
        <v>10</v>
      </c>
      <c r="J12" s="4">
        <v>505</v>
      </c>
      <c r="K12" s="4">
        <v>515</v>
      </c>
      <c r="L12" s="4">
        <v>553</v>
      </c>
      <c r="M12" s="4">
        <v>569</v>
      </c>
      <c r="N12" s="4">
        <v>581</v>
      </c>
      <c r="P12" s="2" t="s">
        <v>10</v>
      </c>
      <c r="Q12" s="7">
        <v>7500</v>
      </c>
      <c r="S12" s="8">
        <v>0.41666666666666669</v>
      </c>
      <c r="T12" s="8">
        <v>0.54166666666666663</v>
      </c>
      <c r="U12" s="9">
        <v>0.5</v>
      </c>
      <c r="V12" s="10">
        <v>0.5</v>
      </c>
      <c r="W12" s="9">
        <v>0.6</v>
      </c>
      <c r="X12" s="9">
        <v>0.7</v>
      </c>
      <c r="Y12" s="9">
        <v>0.5</v>
      </c>
      <c r="Z12" s="9">
        <v>0.2</v>
      </c>
      <c r="AA12" s="9">
        <v>1</v>
      </c>
      <c r="AB12" s="9">
        <f t="shared" si="0"/>
        <v>0.5714285714285714</v>
      </c>
      <c r="AD12" s="8">
        <v>0.41666666666666669</v>
      </c>
      <c r="AE12" s="8">
        <v>0.54166666666666663</v>
      </c>
      <c r="AF12" s="9">
        <v>0.6</v>
      </c>
      <c r="AG12" s="9">
        <v>0.6</v>
      </c>
      <c r="AH12" s="9">
        <v>0.6</v>
      </c>
      <c r="AI12" s="9">
        <v>0.5</v>
      </c>
      <c r="AJ12" s="9">
        <v>1</v>
      </c>
      <c r="AK12" s="9">
        <v>0.7</v>
      </c>
      <c r="AL12" s="9">
        <v>0.7</v>
      </c>
      <c r="AM12" s="9">
        <v>0.9</v>
      </c>
    </row>
    <row r="13" spans="2:39" ht="15.75" thickBot="1">
      <c r="B13" s="2" t="s">
        <v>11</v>
      </c>
      <c r="C13" s="4">
        <v>46.669694132250235</v>
      </c>
      <c r="D13" s="4">
        <v>41.737531965749724</v>
      </c>
      <c r="E13" s="4">
        <v>37</v>
      </c>
      <c r="F13" s="4">
        <v>36.158522013003676</v>
      </c>
      <c r="G13" s="4">
        <v>32</v>
      </c>
      <c r="H13" s="1"/>
      <c r="I13" s="2" t="s">
        <v>11</v>
      </c>
      <c r="J13" s="4">
        <v>620</v>
      </c>
      <c r="K13" s="4">
        <v>625</v>
      </c>
      <c r="L13" s="4">
        <v>630</v>
      </c>
      <c r="M13" s="4">
        <v>638</v>
      </c>
      <c r="N13" s="4">
        <v>642</v>
      </c>
      <c r="P13" s="2" t="s">
        <v>11</v>
      </c>
      <c r="Q13" s="7">
        <v>45000</v>
      </c>
      <c r="S13" s="8">
        <v>0.54166666666666663</v>
      </c>
      <c r="T13" s="8">
        <v>0.625</v>
      </c>
      <c r="U13" s="9">
        <v>1</v>
      </c>
      <c r="V13" s="10">
        <v>1</v>
      </c>
      <c r="W13" s="9">
        <v>1</v>
      </c>
      <c r="X13" s="9">
        <v>0.7</v>
      </c>
      <c r="Y13" s="9">
        <v>0.5</v>
      </c>
      <c r="Z13" s="9">
        <v>1</v>
      </c>
      <c r="AA13" s="9">
        <v>1</v>
      </c>
      <c r="AB13" s="9">
        <f t="shared" si="0"/>
        <v>0.88571428571428579</v>
      </c>
      <c r="AD13" s="8">
        <v>0.54166666666666663</v>
      </c>
      <c r="AE13" s="8">
        <v>0.625</v>
      </c>
      <c r="AF13" s="9">
        <v>1</v>
      </c>
      <c r="AG13" s="9">
        <v>1</v>
      </c>
      <c r="AH13" s="9">
        <v>1</v>
      </c>
      <c r="AI13" s="9">
        <v>0.5</v>
      </c>
      <c r="AJ13" s="9">
        <v>0.3</v>
      </c>
      <c r="AK13" s="9">
        <v>0.7</v>
      </c>
      <c r="AL13" s="9">
        <v>0.7</v>
      </c>
      <c r="AM13" s="9">
        <v>0.3</v>
      </c>
    </row>
    <row r="14" spans="2:39" ht="15.75" thickBot="1">
      <c r="B14" s="2" t="s">
        <v>12</v>
      </c>
      <c r="C14" s="4">
        <v>31.20307920000073</v>
      </c>
      <c r="D14" s="4">
        <v>27.340444096877565</v>
      </c>
      <c r="E14" s="4">
        <v>25</v>
      </c>
      <c r="F14" s="4">
        <v>23.634853903125947</v>
      </c>
      <c r="G14" s="4">
        <v>21</v>
      </c>
      <c r="H14" s="1"/>
      <c r="I14" s="2" t="s">
        <v>12</v>
      </c>
      <c r="J14" s="4">
        <v>380</v>
      </c>
      <c r="K14" s="4">
        <v>376</v>
      </c>
      <c r="L14" s="4">
        <v>356</v>
      </c>
      <c r="M14" s="4">
        <v>406</v>
      </c>
      <c r="N14" s="4">
        <v>407</v>
      </c>
      <c r="P14" s="2" t="s">
        <v>12</v>
      </c>
      <c r="Q14" s="7">
        <v>3000</v>
      </c>
      <c r="S14" s="8">
        <v>0.625</v>
      </c>
      <c r="T14" s="8">
        <v>0.75</v>
      </c>
      <c r="U14" s="9">
        <v>0.2</v>
      </c>
      <c r="V14" s="10">
        <v>0.2</v>
      </c>
      <c r="W14" s="9">
        <v>0.5</v>
      </c>
      <c r="X14" s="9">
        <v>0.5</v>
      </c>
      <c r="Y14" s="9">
        <v>0.5</v>
      </c>
      <c r="Z14" s="9">
        <v>0.5</v>
      </c>
      <c r="AA14" s="9">
        <v>0.5</v>
      </c>
      <c r="AB14" s="9">
        <f t="shared" si="0"/>
        <v>0.41428571428571426</v>
      </c>
      <c r="AD14" s="8">
        <v>0.625</v>
      </c>
      <c r="AE14" s="8">
        <v>0.75</v>
      </c>
      <c r="AF14" s="9">
        <v>0.5</v>
      </c>
      <c r="AG14" s="9">
        <v>0.5</v>
      </c>
      <c r="AH14" s="9">
        <v>0.5</v>
      </c>
      <c r="AI14" s="9">
        <v>0.5</v>
      </c>
      <c r="AJ14" s="9">
        <v>1</v>
      </c>
      <c r="AK14" s="9">
        <v>1</v>
      </c>
      <c r="AL14" s="9">
        <v>0.5</v>
      </c>
      <c r="AM14" s="9">
        <v>0.75</v>
      </c>
    </row>
    <row r="15" spans="2:39" ht="15.75" thickBot="1">
      <c r="B15" s="2" t="s">
        <v>13</v>
      </c>
      <c r="C15" s="4">
        <v>22.88253428999921</v>
      </c>
      <c r="D15" s="4">
        <v>20.630277044999428</v>
      </c>
      <c r="E15" s="4">
        <v>18</v>
      </c>
      <c r="F15" s="4">
        <v>17.487365872499367</v>
      </c>
      <c r="G15" s="4">
        <v>15</v>
      </c>
      <c r="H15" s="1"/>
      <c r="I15" s="2" t="s">
        <v>13</v>
      </c>
      <c r="J15" s="4">
        <v>602</v>
      </c>
      <c r="K15" s="4">
        <v>603</v>
      </c>
      <c r="L15" s="4">
        <v>610</v>
      </c>
      <c r="M15" s="4">
        <v>612</v>
      </c>
      <c r="N15" s="4">
        <v>614</v>
      </c>
      <c r="P15" s="2" t="s">
        <v>13</v>
      </c>
      <c r="Q15" s="7">
        <v>6000</v>
      </c>
      <c r="S15" s="8">
        <v>0.75</v>
      </c>
      <c r="T15" s="8">
        <v>1</v>
      </c>
      <c r="U15" s="9">
        <v>1</v>
      </c>
      <c r="V15" s="10">
        <v>1</v>
      </c>
      <c r="W15" s="9">
        <v>0.5</v>
      </c>
      <c r="X15" s="9">
        <v>1</v>
      </c>
      <c r="Y15" s="9">
        <v>0.75</v>
      </c>
      <c r="Z15" s="9">
        <v>0.5</v>
      </c>
      <c r="AA15" s="9">
        <v>1</v>
      </c>
      <c r="AB15" s="9">
        <f t="shared" si="0"/>
        <v>0.8214285714285714</v>
      </c>
      <c r="AD15" s="8">
        <v>0.75</v>
      </c>
      <c r="AE15" s="8">
        <v>1</v>
      </c>
      <c r="AF15" s="9">
        <v>0.5</v>
      </c>
      <c r="AG15" s="9">
        <v>0.5</v>
      </c>
      <c r="AH15" s="9">
        <v>0.5</v>
      </c>
      <c r="AI15" s="9">
        <v>1</v>
      </c>
      <c r="AJ15" s="9">
        <v>0.5</v>
      </c>
      <c r="AK15" s="9">
        <v>0.5</v>
      </c>
      <c r="AL15" s="9">
        <v>1</v>
      </c>
      <c r="AM15" s="9">
        <v>0.5</v>
      </c>
    </row>
    <row r="16" spans="2:39" ht="15.75" thickBot="1">
      <c r="B16" s="2" t="s">
        <v>14</v>
      </c>
      <c r="C16" s="4">
        <v>83.409124409998867</v>
      </c>
      <c r="D16" s="4">
        <v>72.555629404499783</v>
      </c>
      <c r="E16" s="4">
        <v>64</v>
      </c>
      <c r="F16" s="4">
        <v>60.075907335001972</v>
      </c>
      <c r="G16" s="4">
        <v>53</v>
      </c>
      <c r="H16" s="1"/>
      <c r="I16" s="2" t="s">
        <v>14</v>
      </c>
      <c r="J16" s="4">
        <v>317</v>
      </c>
      <c r="K16" s="4">
        <v>327</v>
      </c>
      <c r="L16" s="4">
        <v>352</v>
      </c>
      <c r="M16" s="4">
        <v>352</v>
      </c>
      <c r="N16" s="4">
        <v>363</v>
      </c>
      <c r="P16" s="2" t="s">
        <v>14</v>
      </c>
      <c r="Q16" s="7">
        <v>75000</v>
      </c>
      <c r="S16" s="22" t="s">
        <v>26</v>
      </c>
      <c r="T16" s="22"/>
      <c r="U16" s="23"/>
      <c r="V16" s="23"/>
      <c r="W16" s="23"/>
      <c r="X16" s="23"/>
      <c r="Y16" s="23"/>
      <c r="Z16" s="23"/>
      <c r="AA16" s="23"/>
      <c r="AB16" s="23"/>
      <c r="AD16" s="22" t="s">
        <v>26</v>
      </c>
      <c r="AE16" s="22"/>
      <c r="AF16" s="23"/>
      <c r="AG16" s="23"/>
      <c r="AH16" s="23"/>
      <c r="AI16" s="23"/>
      <c r="AJ16" s="23"/>
      <c r="AK16" s="23"/>
      <c r="AL16" s="23"/>
      <c r="AM16" s="23"/>
    </row>
    <row r="17" spans="2:39" ht="15.75" thickBot="1">
      <c r="B17" s="2" t="s">
        <v>15</v>
      </c>
      <c r="C17" s="4">
        <v>81.396994815001051</v>
      </c>
      <c r="D17" s="4">
        <v>70.775665874998737</v>
      </c>
      <c r="E17" s="4">
        <v>63</v>
      </c>
      <c r="F17" s="4">
        <v>58.506159824999564</v>
      </c>
      <c r="G17" s="4">
        <v>52</v>
      </c>
      <c r="H17" s="1"/>
      <c r="I17" s="2" t="s">
        <v>15</v>
      </c>
      <c r="J17" s="4">
        <v>305</v>
      </c>
      <c r="K17" s="4">
        <v>316</v>
      </c>
      <c r="L17" s="4">
        <v>340</v>
      </c>
      <c r="M17" s="4">
        <v>340</v>
      </c>
      <c r="N17" s="4">
        <v>352</v>
      </c>
      <c r="P17" s="2" t="s">
        <v>15</v>
      </c>
      <c r="Q17" s="7">
        <v>225000</v>
      </c>
      <c r="S17" s="8">
        <v>4.1666666666666664E-2</v>
      </c>
      <c r="T17" s="8">
        <v>0.20833333333333334</v>
      </c>
      <c r="U17" s="9">
        <v>1</v>
      </c>
      <c r="V17" s="10">
        <f t="shared" ref="V17:V23" si="1">AVERAGE(U17:U17)</f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f t="shared" ref="AB17:AB23" si="2">AVERAGE(U17:AA17)</f>
        <v>1</v>
      </c>
      <c r="AD17" s="8">
        <v>4.1666666666666664E-2</v>
      </c>
      <c r="AE17" s="8">
        <v>0.20833333333333334</v>
      </c>
      <c r="AF17" s="9">
        <v>1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</row>
    <row r="18" spans="2:39" ht="15.75" thickBot="1">
      <c r="B18" s="2" t="s">
        <v>16</v>
      </c>
      <c r="C18" s="4">
        <v>160.77849885900167</v>
      </c>
      <c r="D18" s="4">
        <v>141.32403793912567</v>
      </c>
      <c r="E18" s="4">
        <v>124</v>
      </c>
      <c r="F18" s="4">
        <v>119.85214043981267</v>
      </c>
      <c r="G18" s="4">
        <v>101</v>
      </c>
      <c r="H18" s="1"/>
      <c r="I18" s="2" t="s">
        <v>16</v>
      </c>
      <c r="J18" s="4">
        <v>392</v>
      </c>
      <c r="K18" s="4">
        <v>410</v>
      </c>
      <c r="L18" s="4">
        <v>434</v>
      </c>
      <c r="M18" s="4">
        <v>449</v>
      </c>
      <c r="N18" s="4">
        <v>462</v>
      </c>
      <c r="P18" s="2" t="s">
        <v>16</v>
      </c>
      <c r="Q18" s="7">
        <v>1000000</v>
      </c>
      <c r="S18" s="8">
        <v>0.20833333333333334</v>
      </c>
      <c r="T18" s="8">
        <v>0.29166666666666669</v>
      </c>
      <c r="U18" s="9">
        <v>1</v>
      </c>
      <c r="V18" s="10">
        <f t="shared" si="1"/>
        <v>1</v>
      </c>
      <c r="W18" s="9">
        <v>1</v>
      </c>
      <c r="X18" s="9">
        <v>0.5</v>
      </c>
      <c r="Y18" s="9">
        <v>0.75</v>
      </c>
      <c r="Z18" s="9">
        <v>1</v>
      </c>
      <c r="AA18" s="9">
        <v>0.1</v>
      </c>
      <c r="AB18" s="9">
        <f t="shared" si="2"/>
        <v>0.76428571428571423</v>
      </c>
      <c r="AD18" s="8">
        <v>0.20833333333333334</v>
      </c>
      <c r="AE18" s="8">
        <v>0.29166666666666669</v>
      </c>
      <c r="AF18" s="9">
        <v>1</v>
      </c>
      <c r="AG18" s="9">
        <v>1</v>
      </c>
      <c r="AH18" s="9">
        <v>1</v>
      </c>
      <c r="AI18" s="9">
        <v>0.3</v>
      </c>
      <c r="AJ18" s="9">
        <v>0.8</v>
      </c>
      <c r="AK18" s="9">
        <v>0.1</v>
      </c>
      <c r="AL18" s="9">
        <v>0.1</v>
      </c>
      <c r="AM18" s="9">
        <v>0.3</v>
      </c>
    </row>
    <row r="19" spans="2:39" ht="15.75" thickBot="1">
      <c r="B19" s="2" t="s">
        <v>17</v>
      </c>
      <c r="C19" s="4">
        <v>56.734780619370589</v>
      </c>
      <c r="D19" s="4">
        <v>50.264426088552121</v>
      </c>
      <c r="E19" s="4">
        <v>44</v>
      </c>
      <c r="F19" s="4">
        <v>42.320458900477142</v>
      </c>
      <c r="G19" s="4">
        <v>38</v>
      </c>
      <c r="H19" s="1"/>
      <c r="I19" s="2" t="s">
        <v>17</v>
      </c>
      <c r="J19" s="4">
        <v>353</v>
      </c>
      <c r="K19" s="4">
        <v>358</v>
      </c>
      <c r="L19" s="4">
        <v>379</v>
      </c>
      <c r="M19" s="4">
        <v>383</v>
      </c>
      <c r="N19" s="4">
        <v>389</v>
      </c>
      <c r="P19" s="2" t="s">
        <v>17</v>
      </c>
      <c r="Q19" s="7">
        <v>67500</v>
      </c>
      <c r="S19" s="8">
        <v>0.29166666666666669</v>
      </c>
      <c r="T19" s="8">
        <v>0.41666666666666669</v>
      </c>
      <c r="U19" s="9">
        <v>1</v>
      </c>
      <c r="V19" s="10">
        <f t="shared" si="1"/>
        <v>1</v>
      </c>
      <c r="W19" s="9">
        <v>1</v>
      </c>
      <c r="X19" s="9">
        <v>0.7</v>
      </c>
      <c r="Y19" s="9">
        <v>0.75</v>
      </c>
      <c r="Z19" s="9">
        <v>1</v>
      </c>
      <c r="AA19" s="9">
        <v>0.3</v>
      </c>
      <c r="AB19" s="9">
        <f t="shared" si="2"/>
        <v>0.8214285714285714</v>
      </c>
      <c r="AD19" s="8">
        <v>0.29166666666666669</v>
      </c>
      <c r="AE19" s="8">
        <v>0.41666666666666669</v>
      </c>
      <c r="AF19" s="9">
        <v>1</v>
      </c>
      <c r="AG19" s="9">
        <v>1</v>
      </c>
      <c r="AH19" s="9">
        <v>1</v>
      </c>
      <c r="AI19" s="9">
        <v>1</v>
      </c>
      <c r="AJ19" s="9">
        <v>0.5</v>
      </c>
      <c r="AK19" s="9">
        <v>0.3</v>
      </c>
      <c r="AL19" s="9">
        <v>0.3</v>
      </c>
      <c r="AM19" s="9">
        <v>0.75</v>
      </c>
    </row>
    <row r="20" spans="2:39" ht="15.75" thickBot="1">
      <c r="B20" s="2" t="s">
        <v>18</v>
      </c>
      <c r="C20" s="4">
        <v>26.076333984911539</v>
      </c>
      <c r="D20" s="4">
        <v>23.288902388439769</v>
      </c>
      <c r="E20" s="4">
        <v>20</v>
      </c>
      <c r="F20" s="4">
        <v>19.52787567777029</v>
      </c>
      <c r="G20" s="4">
        <v>20</v>
      </c>
      <c r="H20" s="1"/>
      <c r="I20" s="2" t="s">
        <v>18</v>
      </c>
      <c r="J20" s="4">
        <v>576</v>
      </c>
      <c r="K20" s="4">
        <v>578</v>
      </c>
      <c r="L20" s="4">
        <v>586</v>
      </c>
      <c r="M20" s="4">
        <v>588</v>
      </c>
      <c r="N20" s="4">
        <v>591</v>
      </c>
      <c r="P20" s="2" t="s">
        <v>18</v>
      </c>
      <c r="Q20" s="7">
        <v>56000</v>
      </c>
      <c r="S20" s="8">
        <v>0.41666666666666669</v>
      </c>
      <c r="T20" s="8">
        <v>0.54166666666666663</v>
      </c>
      <c r="U20" s="9">
        <v>1</v>
      </c>
      <c r="V20" s="10">
        <f t="shared" si="1"/>
        <v>1</v>
      </c>
      <c r="W20" s="9">
        <v>1</v>
      </c>
      <c r="X20" s="9">
        <v>0.7</v>
      </c>
      <c r="Y20" s="9">
        <v>0.5</v>
      </c>
      <c r="Z20" s="9">
        <v>1</v>
      </c>
      <c r="AA20" s="9">
        <v>1</v>
      </c>
      <c r="AB20" s="9">
        <f t="shared" si="2"/>
        <v>0.88571428571428579</v>
      </c>
      <c r="AD20" s="8">
        <v>0.41666666666666669</v>
      </c>
      <c r="AE20" s="8">
        <v>0.54166666666666663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9">
        <v>1</v>
      </c>
      <c r="AL20" s="9">
        <v>1</v>
      </c>
      <c r="AM20" s="9">
        <v>0.9</v>
      </c>
    </row>
    <row r="21" spans="2:39" ht="15.75" thickBot="1">
      <c r="B21" s="2" t="s">
        <v>19</v>
      </c>
      <c r="C21" s="4">
        <v>21.269589429421409</v>
      </c>
      <c r="D21" s="4">
        <v>18.603319314419526</v>
      </c>
      <c r="E21" s="4">
        <v>16</v>
      </c>
      <c r="F21" s="4">
        <v>15.33069099809922</v>
      </c>
      <c r="G21" s="4">
        <v>14</v>
      </c>
      <c r="H21" s="1"/>
      <c r="I21" s="2" t="s">
        <v>19</v>
      </c>
      <c r="J21" s="4">
        <v>481</v>
      </c>
      <c r="K21" s="4">
        <v>482</v>
      </c>
      <c r="L21" s="4">
        <v>482</v>
      </c>
      <c r="M21" s="4">
        <v>477</v>
      </c>
      <c r="N21" s="4">
        <v>482</v>
      </c>
      <c r="P21" s="2" t="s">
        <v>19</v>
      </c>
      <c r="Q21" s="7">
        <v>250000</v>
      </c>
      <c r="S21" s="8">
        <v>0.54166666666666663</v>
      </c>
      <c r="T21" s="8">
        <v>0.625</v>
      </c>
      <c r="U21" s="9">
        <v>1</v>
      </c>
      <c r="V21" s="10">
        <f t="shared" si="1"/>
        <v>1</v>
      </c>
      <c r="W21" s="9">
        <v>1</v>
      </c>
      <c r="X21" s="9">
        <v>0.7</v>
      </c>
      <c r="Y21" s="9">
        <v>0.5</v>
      </c>
      <c r="Z21" s="9">
        <v>1</v>
      </c>
      <c r="AA21" s="9">
        <v>1</v>
      </c>
      <c r="AB21" s="9">
        <f t="shared" si="2"/>
        <v>0.88571428571428579</v>
      </c>
      <c r="AD21" s="8">
        <v>0.54166666666666663</v>
      </c>
      <c r="AE21" s="8">
        <v>0.625</v>
      </c>
      <c r="AF21" s="9">
        <v>1</v>
      </c>
      <c r="AG21" s="9">
        <v>1</v>
      </c>
      <c r="AH21" s="9">
        <v>1</v>
      </c>
      <c r="AI21" s="9">
        <v>0.5</v>
      </c>
      <c r="AJ21" s="9">
        <v>0.3</v>
      </c>
      <c r="AK21" s="9">
        <v>1</v>
      </c>
      <c r="AL21" s="9">
        <v>1</v>
      </c>
      <c r="AM21" s="9">
        <v>0.3</v>
      </c>
    </row>
    <row r="22" spans="2:39" ht="15.75" thickBot="1">
      <c r="B22" s="2" t="s">
        <v>21</v>
      </c>
      <c r="C22" s="4">
        <v>225.03646800000206</v>
      </c>
      <c r="D22" s="4">
        <v>198.4255076249998</v>
      </c>
      <c r="E22" s="4">
        <v>179</v>
      </c>
      <c r="F22" s="4">
        <v>174.82650187499883</v>
      </c>
      <c r="G22" s="4">
        <v>153.7760801250009</v>
      </c>
      <c r="H22" s="1"/>
      <c r="I22" s="2" t="s">
        <v>21</v>
      </c>
      <c r="J22" s="4">
        <v>410</v>
      </c>
      <c r="K22" s="4">
        <v>427</v>
      </c>
      <c r="L22" s="4">
        <v>479</v>
      </c>
      <c r="M22" s="4">
        <v>494</v>
      </c>
      <c r="N22" s="4">
        <v>513.80648256436268</v>
      </c>
      <c r="P22" s="2" t="s">
        <v>21</v>
      </c>
      <c r="Q22" s="7">
        <v>35000</v>
      </c>
      <c r="S22" s="8">
        <v>0.625</v>
      </c>
      <c r="T22" s="8">
        <v>0.75</v>
      </c>
      <c r="U22" s="9">
        <v>1</v>
      </c>
      <c r="V22" s="10">
        <f t="shared" si="1"/>
        <v>1</v>
      </c>
      <c r="W22" s="9">
        <v>1</v>
      </c>
      <c r="X22" s="9">
        <v>0.5</v>
      </c>
      <c r="Y22" s="9">
        <v>0.5</v>
      </c>
      <c r="Z22" s="9">
        <v>1</v>
      </c>
      <c r="AA22" s="9">
        <v>0.8</v>
      </c>
      <c r="AB22" s="9">
        <f t="shared" si="2"/>
        <v>0.82857142857142851</v>
      </c>
      <c r="AD22" s="8">
        <v>0.625</v>
      </c>
      <c r="AE22" s="8">
        <v>0.75</v>
      </c>
      <c r="AF22" s="9">
        <v>1</v>
      </c>
      <c r="AG22" s="9">
        <v>1</v>
      </c>
      <c r="AH22" s="9">
        <v>1</v>
      </c>
      <c r="AI22" s="9">
        <v>0.5</v>
      </c>
      <c r="AJ22" s="9">
        <v>1</v>
      </c>
      <c r="AK22" s="9">
        <v>1</v>
      </c>
      <c r="AL22" s="9">
        <v>1</v>
      </c>
      <c r="AM22" s="9">
        <v>0.75</v>
      </c>
    </row>
    <row r="23" spans="2:39" ht="15.75" thickBot="1">
      <c r="B23" s="2" t="s">
        <v>20</v>
      </c>
      <c r="C23" s="4">
        <f>AVERAGE(C8:C22)</f>
        <v>77.256988432336087</v>
      </c>
      <c r="D23" s="4">
        <f t="shared" ref="D23:G23" si="3">AVERAGE(D8:D22)</f>
        <v>68.171981604577383</v>
      </c>
      <c r="E23" s="4">
        <f t="shared" si="3"/>
        <v>60.333333333333336</v>
      </c>
      <c r="F23" s="4">
        <f t="shared" si="3"/>
        <v>58.04269507980554</v>
      </c>
      <c r="G23" s="4">
        <f t="shared" si="3"/>
        <v>51.185072008333393</v>
      </c>
      <c r="H23" s="1"/>
      <c r="I23" s="2" t="s">
        <v>20</v>
      </c>
      <c r="J23" s="4">
        <f>AVERAGE(J8:J22)</f>
        <v>451.06666666666666</v>
      </c>
      <c r="K23" s="4">
        <f t="shared" ref="K23:N23" si="4">AVERAGE(K8:K22)</f>
        <v>457.53333333333336</v>
      </c>
      <c r="L23" s="4">
        <f t="shared" si="4"/>
        <v>474.53333333333336</v>
      </c>
      <c r="M23" s="4">
        <f t="shared" si="4"/>
        <v>481.66666666666669</v>
      </c>
      <c r="N23" s="4">
        <f t="shared" si="4"/>
        <v>490.05376550429082</v>
      </c>
      <c r="P23" s="2" t="s">
        <v>20</v>
      </c>
      <c r="Q23" s="7">
        <f>AVERAGE(Q8:Q22)</f>
        <v>159673.33333333334</v>
      </c>
      <c r="S23" s="8">
        <v>0.75</v>
      </c>
      <c r="T23" s="8">
        <v>1</v>
      </c>
      <c r="U23" s="9">
        <v>1</v>
      </c>
      <c r="V23" s="10">
        <f t="shared" si="1"/>
        <v>1</v>
      </c>
      <c r="W23" s="9">
        <v>1</v>
      </c>
      <c r="X23" s="9">
        <v>1</v>
      </c>
      <c r="Y23" s="9">
        <v>0.75</v>
      </c>
      <c r="Z23" s="9">
        <v>1</v>
      </c>
      <c r="AA23" s="9">
        <v>1</v>
      </c>
      <c r="AB23" s="9">
        <f t="shared" si="2"/>
        <v>0.9642857142857143</v>
      </c>
      <c r="AD23" s="8">
        <v>0.75</v>
      </c>
      <c r="AE23" s="8">
        <v>1</v>
      </c>
      <c r="AF23" s="9">
        <v>1</v>
      </c>
      <c r="AG23" s="9">
        <v>1</v>
      </c>
      <c r="AH23" s="9">
        <v>1</v>
      </c>
      <c r="AI23" s="9">
        <v>1</v>
      </c>
      <c r="AJ23" s="9">
        <v>0.5</v>
      </c>
      <c r="AK23" s="9">
        <v>0.5</v>
      </c>
      <c r="AL23" s="9">
        <v>1</v>
      </c>
      <c r="AM23" s="9">
        <v>0.5</v>
      </c>
    </row>
    <row r="24" spans="2:39" ht="15.75" thickBot="1">
      <c r="B24" s="14"/>
      <c r="C24" s="12"/>
      <c r="D24" s="12"/>
      <c r="E24" s="12"/>
      <c r="F24" s="12"/>
      <c r="G24" s="13"/>
      <c r="I24" s="18"/>
      <c r="J24" s="19"/>
      <c r="K24" s="19"/>
      <c r="L24" s="19"/>
      <c r="M24" s="19"/>
      <c r="N24" s="20"/>
    </row>
    <row r="25" spans="2:39" s="1" customFormat="1" ht="29.25" thickBot="1">
      <c r="B25" s="16" t="str">
        <f>CONCATENATE("(HEAT PUMP with COP = ", C2, " )")</f>
        <v>(HEAT PUMP with COP = 3 )</v>
      </c>
      <c r="C25" s="12"/>
      <c r="D25" s="12"/>
      <c r="E25" s="12"/>
      <c r="F25" s="12"/>
      <c r="G25" s="13"/>
      <c r="I25" s="37"/>
      <c r="J25" s="37"/>
      <c r="K25" s="37"/>
      <c r="L25" s="37"/>
      <c r="M25" s="37"/>
      <c r="N25" s="37"/>
    </row>
    <row r="26" spans="2:39" ht="15.75" thickBot="1">
      <c r="B26" s="32" t="s">
        <v>0</v>
      </c>
      <c r="C26" s="34" t="s">
        <v>33</v>
      </c>
      <c r="D26" s="35"/>
      <c r="E26" s="35"/>
      <c r="F26" s="35"/>
      <c r="G26" s="36"/>
      <c r="I26" s="12"/>
      <c r="J26" s="12"/>
      <c r="K26" s="12"/>
      <c r="L26" s="12"/>
      <c r="M26" s="12"/>
      <c r="N26" s="12"/>
    </row>
    <row r="27" spans="2:39" ht="26.25" thickBot="1">
      <c r="B27" s="33"/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I27" s="12"/>
      <c r="J27" s="12"/>
      <c r="K27" s="12"/>
      <c r="L27" s="12"/>
      <c r="M27" s="12"/>
      <c r="N27" s="12"/>
    </row>
    <row r="28" spans="2:39" ht="15" customHeight="1" thickBot="1">
      <c r="B28" s="2" t="s">
        <v>6</v>
      </c>
      <c r="C28" s="17">
        <f>C8*0.8*10^5/($C$2*3412)</f>
        <v>234.46658851113716</v>
      </c>
      <c r="D28" s="17">
        <f t="shared" ref="D28:G28" si="5">D8*0.8*10^5/($C$2*3412)</f>
        <v>203.20437670965219</v>
      </c>
      <c r="E28" s="17">
        <f t="shared" si="5"/>
        <v>179.75771785853851</v>
      </c>
      <c r="F28" s="17">
        <f t="shared" si="5"/>
        <v>171.94216490816729</v>
      </c>
      <c r="G28" s="17">
        <f t="shared" si="5"/>
        <v>148.49550605705355</v>
      </c>
      <c r="I28" s="12"/>
      <c r="J28" s="12"/>
      <c r="K28" s="12"/>
      <c r="L28" s="12"/>
      <c r="M28" s="12"/>
      <c r="N28" s="12"/>
    </row>
    <row r="29" spans="2:39" ht="15.75" thickBot="1">
      <c r="B29" s="2" t="s">
        <v>7</v>
      </c>
      <c r="C29" s="17">
        <f t="shared" ref="C29:G29" si="6">C9*0.8*10^5/($C$2*3412)</f>
        <v>155.67339507151408</v>
      </c>
      <c r="D29" s="17">
        <f t="shared" si="6"/>
        <v>132.86440015631109</v>
      </c>
      <c r="E29" s="17">
        <f t="shared" si="6"/>
        <v>117.23329425556858</v>
      </c>
      <c r="F29" s="17">
        <f t="shared" si="6"/>
        <v>117.23329425556858</v>
      </c>
      <c r="G29" s="17">
        <f t="shared" si="6"/>
        <v>101.6021883548261</v>
      </c>
      <c r="I29" s="12"/>
      <c r="J29" s="12"/>
      <c r="K29" s="12"/>
      <c r="L29" s="12"/>
      <c r="M29" s="12"/>
      <c r="N29" s="12"/>
    </row>
    <row r="30" spans="2:39" ht="15.75" thickBot="1">
      <c r="B30" s="2" t="s">
        <v>8</v>
      </c>
      <c r="C30" s="17">
        <f t="shared" ref="C30:G30" si="7">C10*0.8*10^5/($C$2*3412)</f>
        <v>209.12632857902622</v>
      </c>
      <c r="D30" s="17">
        <f t="shared" si="7"/>
        <v>183.13069917164475</v>
      </c>
      <c r="E30" s="17">
        <f t="shared" si="7"/>
        <v>164.126611957796</v>
      </c>
      <c r="F30" s="17">
        <f t="shared" si="7"/>
        <v>152.63116274559204</v>
      </c>
      <c r="G30" s="17">
        <f t="shared" si="7"/>
        <v>132.86440015631109</v>
      </c>
      <c r="I30" s="12"/>
      <c r="J30" s="12"/>
      <c r="K30" s="12"/>
      <c r="L30" s="12"/>
      <c r="M30" s="12"/>
      <c r="N30" s="12"/>
    </row>
    <row r="31" spans="2:39" ht="15.75" thickBot="1">
      <c r="B31" s="2" t="s">
        <v>9</v>
      </c>
      <c r="C31" s="17">
        <f t="shared" ref="C31:G31" si="8">C11*0.8*10^5/($C$2*3412)</f>
        <v>1495.1940984759667</v>
      </c>
      <c r="D31" s="17">
        <f t="shared" si="8"/>
        <v>1321.9188604923024</v>
      </c>
      <c r="E31" s="17">
        <f t="shared" si="8"/>
        <v>1172.3329425556858</v>
      </c>
      <c r="F31" s="17">
        <f t="shared" si="8"/>
        <v>1116.128342321188</v>
      </c>
      <c r="G31" s="17">
        <f t="shared" si="8"/>
        <v>1000.3907776475186</v>
      </c>
      <c r="I31" s="12"/>
      <c r="J31" s="12"/>
      <c r="K31" s="12"/>
      <c r="L31" s="12"/>
      <c r="M31" s="12"/>
      <c r="N31" s="12"/>
    </row>
    <row r="32" spans="2:39" ht="15.75" thickBot="1">
      <c r="B32" s="2" t="s">
        <v>10</v>
      </c>
      <c r="C32" s="17">
        <f t="shared" ref="C32:G32" si="9">C12*0.8*10^5/($C$2*3412)</f>
        <v>1058.3158984290508</v>
      </c>
      <c r="D32" s="17">
        <f t="shared" si="9"/>
        <v>953.98898919106307</v>
      </c>
      <c r="E32" s="17">
        <f t="shared" si="9"/>
        <v>828.44861273935146</v>
      </c>
      <c r="F32" s="17">
        <f t="shared" si="9"/>
        <v>809.55193969519314</v>
      </c>
      <c r="G32" s="17">
        <f t="shared" si="9"/>
        <v>711.21531848378277</v>
      </c>
      <c r="I32" s="12"/>
      <c r="J32" s="12"/>
      <c r="K32" s="12"/>
      <c r="L32" s="12"/>
      <c r="M32" s="12"/>
      <c r="N32" s="12"/>
    </row>
    <row r="33" spans="2:14" ht="15.75" thickBot="1">
      <c r="B33" s="2" t="s">
        <v>11</v>
      </c>
      <c r="C33" s="17">
        <f t="shared" ref="C33:G33" si="10">C13*0.8*10^5/($C$2*3412)</f>
        <v>364.74946566823166</v>
      </c>
      <c r="D33" s="17">
        <f t="shared" si="10"/>
        <v>326.2018910961292</v>
      </c>
      <c r="E33" s="17">
        <f t="shared" si="10"/>
        <v>289.17545916373581</v>
      </c>
      <c r="F33" s="17">
        <f t="shared" si="10"/>
        <v>282.59884339979425</v>
      </c>
      <c r="G33" s="17">
        <f t="shared" si="10"/>
        <v>250.09769441187964</v>
      </c>
      <c r="I33" s="12"/>
      <c r="J33" s="12"/>
      <c r="K33" s="12"/>
      <c r="L33" s="12"/>
      <c r="M33" s="12"/>
      <c r="N33" s="12"/>
    </row>
    <row r="34" spans="2:14" ht="15.75" thickBot="1">
      <c r="B34" s="2" t="s">
        <v>12</v>
      </c>
      <c r="C34" s="17">
        <f t="shared" ref="C34:G34" si="11">C14*0.8*10^5/($C$2*3412)</f>
        <v>243.86931770223313</v>
      </c>
      <c r="D34" s="17">
        <f t="shared" si="11"/>
        <v>213.68068852581138</v>
      </c>
      <c r="E34" s="17">
        <f t="shared" si="11"/>
        <v>195.38882375928097</v>
      </c>
      <c r="F34" s="17">
        <f t="shared" si="11"/>
        <v>184.7194521541692</v>
      </c>
      <c r="G34" s="17">
        <f t="shared" si="11"/>
        <v>164.126611957796</v>
      </c>
      <c r="I34" s="12"/>
      <c r="J34" s="12"/>
      <c r="K34" s="12"/>
      <c r="L34" s="12"/>
      <c r="M34" s="12"/>
      <c r="N34" s="12"/>
    </row>
    <row r="35" spans="2:14" ht="15.75" thickBot="1">
      <c r="B35" s="2" t="s">
        <v>13</v>
      </c>
      <c r="C35" s="17">
        <f t="shared" ref="C35:G35" si="12">C15*0.8*10^5/($C$2*3412)</f>
        <v>178.83965838217438</v>
      </c>
      <c r="D35" s="17">
        <f t="shared" si="12"/>
        <v>161.23702262602131</v>
      </c>
      <c r="E35" s="17">
        <f t="shared" si="12"/>
        <v>140.67995310668229</v>
      </c>
      <c r="F35" s="17">
        <f t="shared" si="12"/>
        <v>136.67343393903374</v>
      </c>
      <c r="G35" s="17">
        <f t="shared" si="12"/>
        <v>117.23329425556858</v>
      </c>
      <c r="I35" s="12"/>
      <c r="J35" s="12"/>
      <c r="K35" s="12"/>
      <c r="L35" s="12"/>
      <c r="M35" s="12"/>
      <c r="N35" s="12"/>
    </row>
    <row r="36" spans="2:14" ht="15.75" thickBot="1">
      <c r="B36" s="2" t="s">
        <v>14</v>
      </c>
      <c r="C36" s="17">
        <f t="shared" ref="C36:G36" si="13">C16*0.8*10^5/($C$2*3412)</f>
        <v>651.88842837044842</v>
      </c>
      <c r="D36" s="17">
        <f t="shared" si="13"/>
        <v>567.06236345838056</v>
      </c>
      <c r="E36" s="17">
        <f t="shared" si="13"/>
        <v>500.19538882375929</v>
      </c>
      <c r="F36" s="17">
        <f t="shared" si="13"/>
        <v>469.52643481830381</v>
      </c>
      <c r="G36" s="17">
        <f t="shared" si="13"/>
        <v>414.22430636967573</v>
      </c>
      <c r="I36" s="12"/>
      <c r="J36" s="12"/>
      <c r="K36" s="12"/>
      <c r="L36" s="12"/>
      <c r="M36" s="12"/>
      <c r="N36" s="12"/>
    </row>
    <row r="37" spans="2:14" ht="15.75" thickBot="1">
      <c r="B37" s="2" t="s">
        <v>15</v>
      </c>
      <c r="C37" s="17">
        <f t="shared" ref="C37:G37" si="14">C17*0.8*10^5/($C$2*3412)</f>
        <v>636.16252297773394</v>
      </c>
      <c r="D37" s="17">
        <f t="shared" si="14"/>
        <v>553.15096424383535</v>
      </c>
      <c r="E37" s="17">
        <f t="shared" si="14"/>
        <v>492.37983587338812</v>
      </c>
      <c r="F37" s="17">
        <f t="shared" si="14"/>
        <v>457.25799003516659</v>
      </c>
      <c r="G37" s="17">
        <f t="shared" si="14"/>
        <v>406.40875341930439</v>
      </c>
      <c r="I37" s="12"/>
      <c r="J37" s="12"/>
      <c r="K37" s="12"/>
      <c r="L37" s="12"/>
      <c r="M37" s="12"/>
      <c r="N37" s="12"/>
    </row>
    <row r="38" spans="2:14" ht="15.75" thickBot="1">
      <c r="B38" s="2" t="s">
        <v>16</v>
      </c>
      <c r="C38" s="17">
        <f t="shared" ref="C38:G38" si="15">C18*0.8*10^5/($C$2*3412)</f>
        <v>1256.5728711137294</v>
      </c>
      <c r="D38" s="17">
        <f t="shared" si="15"/>
        <v>1104.5255016735105</v>
      </c>
      <c r="E38" s="17">
        <f t="shared" si="15"/>
        <v>969.12856584603355</v>
      </c>
      <c r="F38" s="17">
        <f t="shared" si="15"/>
        <v>936.71074982268601</v>
      </c>
      <c r="G38" s="17">
        <f t="shared" si="15"/>
        <v>789.37084798749515</v>
      </c>
      <c r="I38" s="12"/>
      <c r="J38" s="12"/>
      <c r="K38" s="12"/>
      <c r="L38" s="12"/>
      <c r="M38" s="12"/>
      <c r="N38" s="12"/>
    </row>
    <row r="39" spans="2:14" ht="15.75" thickBot="1">
      <c r="B39" s="2" t="s">
        <v>17</v>
      </c>
      <c r="C39" s="17">
        <f t="shared" ref="C39:G39" si="16">C19*0.8*10^5/($C$2*3412)</f>
        <v>443.41368205838677</v>
      </c>
      <c r="D39" s="17">
        <f t="shared" si="16"/>
        <v>392.84428361510066</v>
      </c>
      <c r="E39" s="17">
        <f t="shared" si="16"/>
        <v>343.88432981633457</v>
      </c>
      <c r="F39" s="17">
        <f t="shared" si="16"/>
        <v>330.75778742068883</v>
      </c>
      <c r="G39" s="17">
        <f t="shared" si="16"/>
        <v>296.99101211410709</v>
      </c>
      <c r="I39" s="12"/>
      <c r="J39" s="12"/>
      <c r="K39" s="12"/>
      <c r="L39" s="12"/>
      <c r="M39" s="12"/>
      <c r="N39" s="12"/>
    </row>
    <row r="40" spans="2:14" ht="15.75" thickBot="1">
      <c r="B40" s="2" t="s">
        <v>18</v>
      </c>
      <c r="C40" s="17">
        <f t="shared" ref="C40:G40" si="17">C20*0.8*10^5/($C$2*3412)</f>
        <v>203.80096901064118</v>
      </c>
      <c r="D40" s="17">
        <f t="shared" si="17"/>
        <v>182.01564977287822</v>
      </c>
      <c r="E40" s="17">
        <f t="shared" si="17"/>
        <v>156.31105900742477</v>
      </c>
      <c r="F40" s="17">
        <f t="shared" si="17"/>
        <v>152.62114636788033</v>
      </c>
      <c r="G40" s="17">
        <f t="shared" si="17"/>
        <v>156.31105900742477</v>
      </c>
      <c r="I40" s="12"/>
      <c r="J40" s="12"/>
      <c r="K40" s="12"/>
      <c r="L40" s="12"/>
      <c r="M40" s="12"/>
      <c r="N40" s="12"/>
    </row>
    <row r="41" spans="2:14" ht="15.75" thickBot="1">
      <c r="B41" s="2" t="s">
        <v>19</v>
      </c>
      <c r="C41" s="17">
        <f t="shared" ref="C41:G41" si="18">C21*0.8*10^5/($C$2*3412)</f>
        <v>166.2336024182994</v>
      </c>
      <c r="D41" s="17">
        <f t="shared" si="18"/>
        <v>145.3952271545098</v>
      </c>
      <c r="E41" s="17">
        <f t="shared" si="18"/>
        <v>125.04884720593982</v>
      </c>
      <c r="F41" s="17">
        <f t="shared" si="18"/>
        <v>119.81782726142416</v>
      </c>
      <c r="G41" s="17">
        <f t="shared" si="18"/>
        <v>109.41774130519734</v>
      </c>
      <c r="I41" s="12"/>
      <c r="J41" s="12"/>
      <c r="K41" s="12"/>
      <c r="L41" s="12"/>
      <c r="M41" s="12"/>
      <c r="N41" s="12"/>
    </row>
    <row r="42" spans="2:14" ht="15.75" thickBot="1">
      <c r="B42" s="2" t="s">
        <v>21</v>
      </c>
      <c r="C42" s="17">
        <f t="shared" ref="C42:G42" si="19">C22*0.8*10^5/($C$2*3412)</f>
        <v>1758.784431418539</v>
      </c>
      <c r="D42" s="17">
        <f t="shared" si="19"/>
        <v>1550.8050615474781</v>
      </c>
      <c r="E42" s="17">
        <f t="shared" si="19"/>
        <v>1398.9839781164519</v>
      </c>
      <c r="F42" s="17">
        <f t="shared" si="19"/>
        <v>1366.36578253223</v>
      </c>
      <c r="G42" s="17">
        <f t="shared" si="19"/>
        <v>1201.8450967174749</v>
      </c>
      <c r="I42" s="12"/>
      <c r="J42" s="12"/>
      <c r="K42" s="12"/>
      <c r="L42" s="12"/>
      <c r="M42" s="12"/>
      <c r="N42" s="12"/>
    </row>
    <row r="43" spans="2:14" ht="15.75" thickBot="1">
      <c r="B43" s="2" t="s">
        <v>20</v>
      </c>
      <c r="C43" s="17">
        <f t="shared" ref="C43:G43" si="20">C23*0.8*10^5/($C$2*3412)</f>
        <v>603.80608387914094</v>
      </c>
      <c r="D43" s="17">
        <f t="shared" si="20"/>
        <v>532.80173196230862</v>
      </c>
      <c r="E43" s="17">
        <f t="shared" si="20"/>
        <v>471.53836133906475</v>
      </c>
      <c r="F43" s="17">
        <f t="shared" si="20"/>
        <v>453.63575677847234</v>
      </c>
      <c r="G43" s="17">
        <f t="shared" si="20"/>
        <v>400.03964054969435</v>
      </c>
      <c r="I43" s="12"/>
      <c r="J43" s="12"/>
      <c r="K43" s="12"/>
      <c r="L43" s="12"/>
      <c r="M43" s="12"/>
      <c r="N43" s="12"/>
    </row>
    <row r="44" spans="2:14">
      <c r="B44" s="14"/>
      <c r="C44" s="12"/>
      <c r="D44" s="12"/>
      <c r="E44" s="12"/>
      <c r="F44" s="12"/>
      <c r="G44" s="13"/>
      <c r="I44" s="12"/>
      <c r="J44" s="12"/>
      <c r="K44" s="12"/>
      <c r="L44" s="12"/>
      <c r="M44" s="12"/>
      <c r="N44" s="12"/>
    </row>
    <row r="45" spans="2:14" s="1" customFormat="1" ht="19.5" thickBot="1">
      <c r="B45" s="16" t="s">
        <v>30</v>
      </c>
      <c r="C45" s="12"/>
      <c r="D45" s="12"/>
      <c r="E45" s="12"/>
      <c r="F45" s="12"/>
      <c r="G45" s="13"/>
    </row>
    <row r="46" spans="2:14" ht="15.75" thickBot="1">
      <c r="B46" s="32" t="s">
        <v>0</v>
      </c>
      <c r="C46" s="34" t="s">
        <v>34</v>
      </c>
      <c r="D46" s="35"/>
      <c r="E46" s="35"/>
      <c r="F46" s="35"/>
      <c r="G46" s="36"/>
    </row>
    <row r="47" spans="2:14" ht="26.25" thickBot="1">
      <c r="B47" s="33"/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</row>
    <row r="48" spans="2:14" ht="15.75" thickBot="1">
      <c r="B48" s="2" t="s">
        <v>6</v>
      </c>
      <c r="C48" s="17">
        <f>C8*0.8*10^5/3412</f>
        <v>703.39976553341148</v>
      </c>
      <c r="D48" s="17">
        <f t="shared" ref="D48:G48" si="21">D8*0.8*10^5/3412</f>
        <v>609.61313012895664</v>
      </c>
      <c r="E48" s="17">
        <f t="shared" si="21"/>
        <v>539.27315357561554</v>
      </c>
      <c r="F48" s="17">
        <f t="shared" si="21"/>
        <v>515.8264947245018</v>
      </c>
      <c r="G48" s="17">
        <f t="shared" si="21"/>
        <v>445.48651817116058</v>
      </c>
    </row>
    <row r="49" spans="2:7" ht="15.75" thickBot="1">
      <c r="B49" s="2" t="s">
        <v>7</v>
      </c>
      <c r="C49" s="17">
        <f t="shared" ref="C49:G49" si="22">C9*0.8*10^5/3412</f>
        <v>467.02018521454221</v>
      </c>
      <c r="D49" s="17">
        <f t="shared" si="22"/>
        <v>398.59320046893322</v>
      </c>
      <c r="E49" s="17">
        <f t="shared" si="22"/>
        <v>351.69988276670574</v>
      </c>
      <c r="F49" s="17">
        <f t="shared" si="22"/>
        <v>351.69988276670574</v>
      </c>
      <c r="G49" s="17">
        <f t="shared" si="22"/>
        <v>304.80656506447832</v>
      </c>
    </row>
    <row r="50" spans="2:7" ht="15.75" thickBot="1">
      <c r="B50" s="2" t="s">
        <v>8</v>
      </c>
      <c r="C50" s="17">
        <f t="shared" ref="C50:G50" si="23">C10*0.8*10^5/3412</f>
        <v>627.37898573707866</v>
      </c>
      <c r="D50" s="17">
        <f t="shared" si="23"/>
        <v>549.39209751493422</v>
      </c>
      <c r="E50" s="17">
        <f t="shared" si="23"/>
        <v>492.37983587338806</v>
      </c>
      <c r="F50" s="17">
        <f t="shared" si="23"/>
        <v>457.89348823677614</v>
      </c>
      <c r="G50" s="17">
        <f t="shared" si="23"/>
        <v>398.59320046893322</v>
      </c>
    </row>
    <row r="51" spans="2:7" ht="15.75" thickBot="1">
      <c r="B51" s="2" t="s">
        <v>9</v>
      </c>
      <c r="C51" s="17">
        <f t="shared" ref="C51:G51" si="24">C11*0.8*10^5/3412</f>
        <v>4485.5822954279001</v>
      </c>
      <c r="D51" s="17">
        <f t="shared" si="24"/>
        <v>3965.7565814769077</v>
      </c>
      <c r="E51" s="17">
        <f t="shared" si="24"/>
        <v>3516.9988276670574</v>
      </c>
      <c r="F51" s="17">
        <f t="shared" si="24"/>
        <v>3348.3850269635641</v>
      </c>
      <c r="G51" s="17">
        <f t="shared" si="24"/>
        <v>3001.1723329425558</v>
      </c>
    </row>
    <row r="52" spans="2:7" ht="15.75" thickBot="1">
      <c r="B52" s="2" t="s">
        <v>10</v>
      </c>
      <c r="C52" s="17">
        <f t="shared" ref="C52:G52" si="25">C12*0.8*10^5/3412</f>
        <v>3174.9476952871523</v>
      </c>
      <c r="D52" s="17">
        <f t="shared" si="25"/>
        <v>2861.9669675731889</v>
      </c>
      <c r="E52" s="17">
        <f t="shared" si="25"/>
        <v>2485.3458382180543</v>
      </c>
      <c r="F52" s="17">
        <f t="shared" si="25"/>
        <v>2428.6558190855794</v>
      </c>
      <c r="G52" s="17">
        <f t="shared" si="25"/>
        <v>2133.6459554513481</v>
      </c>
    </row>
    <row r="53" spans="2:7" ht="15.75" thickBot="1">
      <c r="B53" s="2" t="s">
        <v>11</v>
      </c>
      <c r="C53" s="17">
        <f t="shared" ref="C53:G53" si="26">C13*0.8*10^5/3412</f>
        <v>1094.2483970046949</v>
      </c>
      <c r="D53" s="17">
        <f t="shared" si="26"/>
        <v>978.60567328838749</v>
      </c>
      <c r="E53" s="17">
        <f t="shared" si="26"/>
        <v>867.52637749120754</v>
      </c>
      <c r="F53" s="17">
        <f t="shared" si="26"/>
        <v>847.7965301993828</v>
      </c>
      <c r="G53" s="17">
        <f t="shared" si="26"/>
        <v>750.29308323563896</v>
      </c>
    </row>
    <row r="54" spans="2:7" ht="15.75" thickBot="1">
      <c r="B54" s="2" t="s">
        <v>12</v>
      </c>
      <c r="C54" s="17">
        <f t="shared" ref="C54:G54" si="27">C14*0.8*10^5/3412</f>
        <v>731.60795310669937</v>
      </c>
      <c r="D54" s="17">
        <f t="shared" si="27"/>
        <v>641.04206557743407</v>
      </c>
      <c r="E54" s="17">
        <f t="shared" si="27"/>
        <v>586.1664712778429</v>
      </c>
      <c r="F54" s="17">
        <f t="shared" si="27"/>
        <v>554.15835646250753</v>
      </c>
      <c r="G54" s="17">
        <f t="shared" si="27"/>
        <v>492.37983587338806</v>
      </c>
    </row>
    <row r="55" spans="2:7" ht="15.75" thickBot="1">
      <c r="B55" s="2" t="s">
        <v>13</v>
      </c>
      <c r="C55" s="17">
        <f t="shared" ref="C55:G55" si="28">C15*0.8*10^5/3412</f>
        <v>536.51897514652308</v>
      </c>
      <c r="D55" s="17">
        <f t="shared" si="28"/>
        <v>483.71106787806394</v>
      </c>
      <c r="E55" s="17">
        <f t="shared" si="28"/>
        <v>422.0398593200469</v>
      </c>
      <c r="F55" s="17">
        <f t="shared" si="28"/>
        <v>410.0203018171012</v>
      </c>
      <c r="G55" s="17">
        <f t="shared" si="28"/>
        <v>351.69988276670574</v>
      </c>
    </row>
    <row r="56" spans="2:7" ht="15.75" thickBot="1">
      <c r="B56" s="2" t="s">
        <v>14</v>
      </c>
      <c r="C56" s="17">
        <f t="shared" ref="C56:G56" si="29">C16*0.8*10^5/3412</f>
        <v>1955.6652851113452</v>
      </c>
      <c r="D56" s="17">
        <f t="shared" si="29"/>
        <v>1701.1870903751417</v>
      </c>
      <c r="E56" s="17">
        <f t="shared" si="29"/>
        <v>1500.5861664712779</v>
      </c>
      <c r="F56" s="17">
        <f t="shared" si="29"/>
        <v>1408.5793044549116</v>
      </c>
      <c r="G56" s="17">
        <f t="shared" si="29"/>
        <v>1242.6729191090271</v>
      </c>
    </row>
    <row r="57" spans="2:7" ht="15.75" thickBot="1">
      <c r="B57" s="2" t="s">
        <v>15</v>
      </c>
      <c r="C57" s="17">
        <f t="shared" ref="C57:G57" si="30">C17*0.8*10^5/3412</f>
        <v>1908.4875689332018</v>
      </c>
      <c r="D57" s="17">
        <f t="shared" si="30"/>
        <v>1659.4528927315062</v>
      </c>
      <c r="E57" s="17">
        <f t="shared" si="30"/>
        <v>1477.1395076201643</v>
      </c>
      <c r="F57" s="17">
        <f t="shared" si="30"/>
        <v>1371.7739701054998</v>
      </c>
      <c r="G57" s="17">
        <f t="shared" si="30"/>
        <v>1219.2262602579133</v>
      </c>
    </row>
    <row r="58" spans="2:7" ht="15.75" thickBot="1">
      <c r="B58" s="2" t="s">
        <v>16</v>
      </c>
      <c r="C58" s="17">
        <f t="shared" ref="C58:G58" si="31">C18*0.8*10^5/3412</f>
        <v>3769.7186133411883</v>
      </c>
      <c r="D58" s="17">
        <f t="shared" si="31"/>
        <v>3313.5765050205314</v>
      </c>
      <c r="E58" s="17">
        <f t="shared" si="31"/>
        <v>2907.3856975381009</v>
      </c>
      <c r="F58" s="17">
        <f t="shared" si="31"/>
        <v>2810.132249468058</v>
      </c>
      <c r="G58" s="17">
        <f t="shared" si="31"/>
        <v>2368.1125439624857</v>
      </c>
    </row>
    <row r="59" spans="2:7" ht="15.75" thickBot="1">
      <c r="B59" s="2" t="s">
        <v>17</v>
      </c>
      <c r="C59" s="17">
        <f t="shared" ref="C59:G59" si="32">C19*0.8*10^5/3412</f>
        <v>1330.2410461751604</v>
      </c>
      <c r="D59" s="17">
        <f t="shared" si="32"/>
        <v>1178.5328508453019</v>
      </c>
      <c r="E59" s="17">
        <f t="shared" si="32"/>
        <v>1031.6529894490036</v>
      </c>
      <c r="F59" s="17">
        <f t="shared" si="32"/>
        <v>992.27336226206648</v>
      </c>
      <c r="G59" s="17">
        <f t="shared" si="32"/>
        <v>890.97303634232117</v>
      </c>
    </row>
    <row r="60" spans="2:7" ht="15.75" thickBot="1">
      <c r="B60" s="2" t="s">
        <v>18</v>
      </c>
      <c r="C60" s="17">
        <f t="shared" ref="C60:G60" si="33">C20*0.8*10^5/3412</f>
        <v>611.40290703192363</v>
      </c>
      <c r="D60" s="17">
        <f t="shared" si="33"/>
        <v>546.04694931863469</v>
      </c>
      <c r="E60" s="17">
        <f t="shared" si="33"/>
        <v>468.93317702227432</v>
      </c>
      <c r="F60" s="17">
        <f t="shared" si="33"/>
        <v>457.86343910364099</v>
      </c>
      <c r="G60" s="17">
        <f t="shared" si="33"/>
        <v>468.93317702227432</v>
      </c>
    </row>
    <row r="61" spans="2:7" ht="15.75" thickBot="1">
      <c r="B61" s="2" t="s">
        <v>19</v>
      </c>
      <c r="C61" s="17">
        <f t="shared" ref="C61:G61" si="34">C21*0.8*10^5/3412</f>
        <v>498.70080725489822</v>
      </c>
      <c r="D61" s="17">
        <f t="shared" si="34"/>
        <v>436.18568146352936</v>
      </c>
      <c r="E61" s="17">
        <f t="shared" si="34"/>
        <v>375.14654161781948</v>
      </c>
      <c r="F61" s="17">
        <f t="shared" si="34"/>
        <v>359.45348178427247</v>
      </c>
      <c r="G61" s="17">
        <f t="shared" si="34"/>
        <v>328.253223915592</v>
      </c>
    </row>
    <row r="62" spans="2:7" ht="15.75" thickBot="1">
      <c r="B62" s="2" t="s">
        <v>21</v>
      </c>
      <c r="C62" s="17">
        <f t="shared" ref="C62:G62" si="35">C22*0.8*10^5/3412</f>
        <v>5276.3532942556167</v>
      </c>
      <c r="D62" s="17">
        <f t="shared" si="35"/>
        <v>4652.4151846424347</v>
      </c>
      <c r="E62" s="17">
        <f t="shared" si="35"/>
        <v>4196.9519343493557</v>
      </c>
      <c r="F62" s="17">
        <f t="shared" si="35"/>
        <v>4099.0973475966894</v>
      </c>
      <c r="G62" s="17">
        <f t="shared" si="35"/>
        <v>3605.5352901524247</v>
      </c>
    </row>
    <row r="63" spans="2:7" ht="15.75" thickBot="1">
      <c r="B63" s="2" t="s">
        <v>20</v>
      </c>
      <c r="C63" s="17">
        <f t="shared" ref="C63:G63" si="36">C23*0.8*10^5/3412</f>
        <v>1811.4182516374228</v>
      </c>
      <c r="D63" s="17">
        <f t="shared" si="36"/>
        <v>1598.4051958869259</v>
      </c>
      <c r="E63" s="17">
        <f t="shared" si="36"/>
        <v>1414.6150840171942</v>
      </c>
      <c r="F63" s="17">
        <f t="shared" si="36"/>
        <v>1360.907270335417</v>
      </c>
      <c r="G63" s="17">
        <f t="shared" si="36"/>
        <v>1200.1189216490832</v>
      </c>
    </row>
  </sheetData>
  <mergeCells count="39">
    <mergeCell ref="I4:N4"/>
    <mergeCell ref="B26:B27"/>
    <mergeCell ref="C26:G26"/>
    <mergeCell ref="B46:B47"/>
    <mergeCell ref="C46:G46"/>
    <mergeCell ref="B4:G4"/>
    <mergeCell ref="B6:B7"/>
    <mergeCell ref="C6:G6"/>
    <mergeCell ref="I6:I7"/>
    <mergeCell ref="J6:N6"/>
    <mergeCell ref="I25:N25"/>
    <mergeCell ref="P6:Q6"/>
    <mergeCell ref="S6:T6"/>
    <mergeCell ref="S7:T8"/>
    <mergeCell ref="U7:U8"/>
    <mergeCell ref="V7:V8"/>
    <mergeCell ref="S16:T16"/>
    <mergeCell ref="U16:V16"/>
    <mergeCell ref="W7:W8"/>
    <mergeCell ref="X7:X8"/>
    <mergeCell ref="Y7:Y8"/>
    <mergeCell ref="Z7:Z8"/>
    <mergeCell ref="AA7:AA8"/>
    <mergeCell ref="AB7:AB8"/>
    <mergeCell ref="W16:AB16"/>
    <mergeCell ref="U6:AB6"/>
    <mergeCell ref="AD16:AE16"/>
    <mergeCell ref="AF16:AM16"/>
    <mergeCell ref="AD6:AE6"/>
    <mergeCell ref="AF6:AM6"/>
    <mergeCell ref="AD7:AE8"/>
    <mergeCell ref="AF7:AF8"/>
    <mergeCell ref="AG7:AG8"/>
    <mergeCell ref="AH7:AH8"/>
    <mergeCell ref="AI7:AI8"/>
    <mergeCell ref="AJ7:AJ8"/>
    <mergeCell ref="AK7:AK8"/>
    <mergeCell ref="AL7:AL8"/>
    <mergeCell ref="AM7:AM8"/>
  </mergeCells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O63"/>
  <sheetViews>
    <sheetView topLeftCell="A4" workbookViewId="0">
      <selection activeCell="L17" sqref="L17"/>
    </sheetView>
  </sheetViews>
  <sheetFormatPr defaultRowHeight="15"/>
  <cols>
    <col min="1" max="1" width="9.140625" style="1"/>
    <col min="2" max="2" width="24.28515625" style="1" bestFit="1" customWidth="1"/>
    <col min="3" max="3" width="16" style="1" customWidth="1"/>
    <col min="4" max="4" width="13.85546875" style="1" bestFit="1" customWidth="1"/>
    <col min="5" max="5" width="10.42578125" style="1" bestFit="1" customWidth="1"/>
    <col min="6" max="6" width="9.42578125" style="1" bestFit="1" customWidth="1"/>
    <col min="7" max="8" width="14.28515625" style="1" customWidth="1"/>
    <col min="9" max="9" width="51.5703125" style="1" customWidth="1"/>
    <col min="10" max="10" width="24.28515625" style="1" bestFit="1" customWidth="1"/>
    <col min="11" max="11" width="15" style="1" bestFit="1" customWidth="1"/>
    <col min="12" max="12" width="14" style="1" bestFit="1" customWidth="1"/>
    <col min="13" max="13" width="10.5703125" style="1" bestFit="1" customWidth="1"/>
    <col min="14" max="14" width="9.42578125" style="1" bestFit="1" customWidth="1"/>
    <col min="15" max="15" width="13.7109375" style="1" bestFit="1" customWidth="1"/>
    <col min="16" max="16" width="13.7109375" style="1" customWidth="1"/>
    <col min="17" max="17" width="14.7109375" style="1" bestFit="1" customWidth="1"/>
    <col min="18" max="18" width="24.28515625" style="1" bestFit="1" customWidth="1"/>
    <col min="19" max="19" width="13.28515625" style="1" bestFit="1" customWidth="1"/>
    <col min="20" max="20" width="24.28515625" style="1" bestFit="1" customWidth="1"/>
    <col min="21" max="22" width="8.140625" style="1" bestFit="1" customWidth="1"/>
    <col min="23" max="23" width="9.42578125" style="1" customWidth="1"/>
    <col min="24" max="24" width="6.28515625" style="1" bestFit="1" customWidth="1"/>
    <col min="25" max="26" width="9.7109375" style="1" customWidth="1"/>
    <col min="27" max="27" width="6.85546875" style="1" bestFit="1" customWidth="1"/>
    <col min="28" max="28" width="13.5703125" style="1" customWidth="1"/>
    <col min="29" max="29" width="14.7109375" style="1" bestFit="1" customWidth="1"/>
    <col min="30" max="30" width="6.7109375" style="1" bestFit="1" customWidth="1"/>
    <col min="31" max="16384" width="9.140625" style="1"/>
  </cols>
  <sheetData>
    <row r="2" spans="2:41">
      <c r="B2" s="11" t="s">
        <v>31</v>
      </c>
      <c r="C2" s="11">
        <v>3</v>
      </c>
    </row>
    <row r="3" spans="2:41" ht="15.75" thickBot="1"/>
    <row r="4" spans="2:41" ht="48" customHeight="1">
      <c r="B4" s="29" t="s">
        <v>28</v>
      </c>
      <c r="C4" s="30"/>
      <c r="D4" s="30"/>
      <c r="E4" s="30"/>
      <c r="F4" s="30"/>
      <c r="G4" s="31"/>
      <c r="H4" s="21"/>
      <c r="J4" s="29" t="s">
        <v>36</v>
      </c>
      <c r="K4" s="30"/>
      <c r="L4" s="30"/>
      <c r="M4" s="30"/>
      <c r="N4" s="30"/>
      <c r="O4" s="31"/>
      <c r="P4" s="21"/>
    </row>
    <row r="5" spans="2:41" ht="19.5" thickBot="1">
      <c r="B5" s="16" t="s">
        <v>29</v>
      </c>
      <c r="C5" s="12"/>
      <c r="D5" s="12"/>
      <c r="E5" s="12"/>
      <c r="F5" s="12"/>
      <c r="G5" s="13"/>
      <c r="H5" s="12"/>
      <c r="J5" s="15"/>
      <c r="K5" s="12"/>
      <c r="L5" s="12"/>
      <c r="M5" s="12"/>
      <c r="N5" s="12"/>
      <c r="O5" s="13"/>
      <c r="P5" s="12"/>
    </row>
    <row r="6" spans="2:41" ht="15.75" customHeight="1" thickBot="1">
      <c r="B6" s="32" t="s">
        <v>0</v>
      </c>
      <c r="C6" s="34" t="s">
        <v>54</v>
      </c>
      <c r="D6" s="35"/>
      <c r="E6" s="35"/>
      <c r="F6" s="35"/>
      <c r="G6" s="36"/>
      <c r="H6" s="48"/>
      <c r="J6" s="32" t="s">
        <v>0</v>
      </c>
      <c r="K6" s="34" t="s">
        <v>35</v>
      </c>
      <c r="L6" s="35"/>
      <c r="M6" s="35"/>
      <c r="N6" s="35"/>
      <c r="O6" s="36"/>
      <c r="P6" s="48"/>
      <c r="R6" s="27" t="s">
        <v>22</v>
      </c>
      <c r="S6" s="28"/>
      <c r="U6" s="24" t="s">
        <v>24</v>
      </c>
      <c r="V6" s="24"/>
      <c r="W6" s="25" t="s">
        <v>0</v>
      </c>
      <c r="X6" s="25"/>
      <c r="Y6" s="25"/>
      <c r="Z6" s="25"/>
      <c r="AA6" s="25"/>
      <c r="AB6" s="25"/>
      <c r="AC6" s="25"/>
      <c r="AD6" s="25"/>
      <c r="AF6" s="24" t="s">
        <v>24</v>
      </c>
      <c r="AG6" s="24"/>
      <c r="AH6" s="25" t="s">
        <v>0</v>
      </c>
      <c r="AI6" s="25"/>
      <c r="AJ6" s="25"/>
      <c r="AK6" s="25"/>
      <c r="AL6" s="25"/>
      <c r="AM6" s="25"/>
      <c r="AN6" s="25"/>
      <c r="AO6" s="25"/>
    </row>
    <row r="7" spans="2:41" ht="26.25" customHeight="1" thickBot="1">
      <c r="B7" s="33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48" t="s">
        <v>53</v>
      </c>
      <c r="J7" s="33"/>
      <c r="K7" s="3" t="s">
        <v>1</v>
      </c>
      <c r="L7" s="3" t="s">
        <v>2</v>
      </c>
      <c r="M7" s="3" t="s">
        <v>3</v>
      </c>
      <c r="N7" s="3" t="s">
        <v>4</v>
      </c>
      <c r="O7" s="3" t="s">
        <v>5</v>
      </c>
      <c r="P7" s="48" t="s">
        <v>53</v>
      </c>
      <c r="R7" s="5" t="s">
        <v>0</v>
      </c>
      <c r="S7" s="6" t="s">
        <v>23</v>
      </c>
      <c r="U7" s="22" t="s">
        <v>25</v>
      </c>
      <c r="V7" s="22"/>
      <c r="W7" s="26" t="s">
        <v>14</v>
      </c>
      <c r="X7" s="26" t="s">
        <v>15</v>
      </c>
      <c r="Y7" s="26" t="s">
        <v>27</v>
      </c>
      <c r="Z7" s="26" t="s">
        <v>17</v>
      </c>
      <c r="AA7" s="26" t="s">
        <v>18</v>
      </c>
      <c r="AB7" s="26" t="s">
        <v>19</v>
      </c>
      <c r="AC7" s="26" t="s">
        <v>21</v>
      </c>
      <c r="AD7" s="26" t="s">
        <v>20</v>
      </c>
      <c r="AF7" s="22" t="s">
        <v>25</v>
      </c>
      <c r="AG7" s="22"/>
      <c r="AH7" s="26" t="s">
        <v>6</v>
      </c>
      <c r="AI7" s="26" t="s">
        <v>7</v>
      </c>
      <c r="AJ7" s="26" t="s">
        <v>8</v>
      </c>
      <c r="AK7" s="26" t="s">
        <v>9</v>
      </c>
      <c r="AL7" s="26" t="s">
        <v>10</v>
      </c>
      <c r="AM7" s="26" t="s">
        <v>11</v>
      </c>
      <c r="AN7" s="26" t="s">
        <v>12</v>
      </c>
      <c r="AO7" s="26" t="s">
        <v>13</v>
      </c>
    </row>
    <row r="8" spans="2:41" ht="15.75" thickBot="1">
      <c r="B8" s="2" t="s">
        <v>6</v>
      </c>
      <c r="C8" s="47">
        <f>'Original Illinois Factors'!C8/'HDH65, CDH 65'!$C$16</f>
        <v>1.705803484615353E-4</v>
      </c>
      <c r="D8" s="47">
        <f>'Original Illinois Factors'!D8/'HDH65, CDH 65'!$C$17</f>
        <v>1.6674683341349984E-4</v>
      </c>
      <c r="E8" s="47">
        <f>'Original Illinois Factors'!E8/'HDH65, CDH 65'!$C$18</f>
        <v>1.6970828179366574E-4</v>
      </c>
      <c r="F8" s="47">
        <f>'Original Illinois Factors'!F8/'HDH65, CDH 65'!$C$19</f>
        <v>1.6702135929877834E-4</v>
      </c>
      <c r="G8" s="47">
        <f>'Original Illinois Factors'!G8/'HDH65, CDH 65'!$C$20</f>
        <v>1.6675127099574023E-4</v>
      </c>
      <c r="H8" s="51">
        <f>AVERAGE(C8:G8)</f>
        <v>1.6816161879264389E-4</v>
      </c>
      <c r="J8" s="2" t="s">
        <v>6</v>
      </c>
      <c r="K8" s="47">
        <f>'Original Illinois Factors'!J8/'HDH65, CDH 65'!$D$16</f>
        <v>1.9299324013545342E-2</v>
      </c>
      <c r="L8" s="47">
        <f>'Original Illinois Factors'!K8/'HDH65, CDH 65'!$D$17</f>
        <v>1.8737949772432618E-2</v>
      </c>
      <c r="M8" s="47">
        <f>'Original Illinois Factors'!L8/'HDH65, CDH 65'!$D$18</f>
        <v>1.4407073747931331E-2</v>
      </c>
      <c r="N8" s="47">
        <f>'Original Illinois Factors'!M8/'HDH65, CDH 65'!$D$19</f>
        <v>1.3219092544084033E-2</v>
      </c>
      <c r="O8" s="47">
        <f>'Original Illinois Factors'!N8/'HDH65, CDH 65'!$D$20</f>
        <v>1.3475154964282169E-2</v>
      </c>
      <c r="P8" s="51">
        <f>AVERAGE(K8:O8)</f>
        <v>1.5827719008455098E-2</v>
      </c>
      <c r="R8" s="2" t="s">
        <v>6</v>
      </c>
      <c r="S8" s="7">
        <v>7500</v>
      </c>
      <c r="U8" s="22"/>
      <c r="V8" s="22"/>
      <c r="W8" s="26"/>
      <c r="X8" s="26"/>
      <c r="Y8" s="26"/>
      <c r="Z8" s="26"/>
      <c r="AA8" s="26"/>
      <c r="AB8" s="26"/>
      <c r="AC8" s="26"/>
      <c r="AD8" s="26"/>
      <c r="AF8" s="22"/>
      <c r="AG8" s="22"/>
      <c r="AH8" s="26"/>
      <c r="AI8" s="26"/>
      <c r="AJ8" s="26"/>
      <c r="AK8" s="26"/>
      <c r="AL8" s="26"/>
      <c r="AM8" s="26"/>
      <c r="AN8" s="26"/>
      <c r="AO8" s="26"/>
    </row>
    <row r="9" spans="2:41" ht="15.75" thickBot="1">
      <c r="B9" s="2" t="s">
        <v>7</v>
      </c>
      <c r="C9" s="47">
        <f>'Original Illinois Factors'!C9/'HDH65, CDH 65'!$C$16</f>
        <v>1.132563157339911E-4</v>
      </c>
      <c r="D9" s="47">
        <f>'Original Illinois Factors'!D9/'HDH65, CDH 65'!$C$17</f>
        <v>1.090267756934422E-4</v>
      </c>
      <c r="E9" s="47">
        <f>'Original Illinois Factors'!E9/'HDH65, CDH 65'!$C$18</f>
        <v>1.1067931421326026E-4</v>
      </c>
      <c r="F9" s="47">
        <f>'Original Illinois Factors'!F9/'HDH65, CDH 65'!$C$19</f>
        <v>1.1387819952189432E-4</v>
      </c>
      <c r="G9" s="47">
        <f>'Original Illinois Factors'!G9/'HDH65, CDH 65'!$C$20</f>
        <v>1.1409297489182226E-4</v>
      </c>
      <c r="H9" s="51">
        <f t="shared" ref="H9:H22" si="0">AVERAGE(C9:G9)</f>
        <v>1.1218671601088203E-4</v>
      </c>
      <c r="J9" s="2" t="s">
        <v>7</v>
      </c>
      <c r="K9" s="47">
        <f>'Original Illinois Factors'!J9/'HDH65, CDH 65'!$D$16</f>
        <v>1.8279095431331494E-2</v>
      </c>
      <c r="L9" s="47">
        <f>'Original Illinois Factors'!K9/'HDH65, CDH 65'!$D$17</f>
        <v>1.7710649894558023E-2</v>
      </c>
      <c r="M9" s="47">
        <f>'Original Illinois Factors'!L9/'HDH65, CDH 65'!$D$18</f>
        <v>1.3530121432839859E-2</v>
      </c>
      <c r="N9" s="47">
        <f>'Original Illinois Factors'!M9/'HDH65, CDH 65'!$D$19</f>
        <v>1.2407393879096416E-2</v>
      </c>
      <c r="O9" s="47">
        <f>'Original Illinois Factors'!N9/'HDH65, CDH 65'!$D$20</f>
        <v>1.2629311903753635E-2</v>
      </c>
      <c r="P9" s="51">
        <f t="shared" ref="P9:P22" si="1">AVERAGE(K9:O9)</f>
        <v>1.4911314508315884E-2</v>
      </c>
      <c r="R9" s="2" t="s">
        <v>7</v>
      </c>
      <c r="S9" s="7">
        <v>50000</v>
      </c>
      <c r="U9" s="8">
        <v>4.1666666666666664E-2</v>
      </c>
      <c r="V9" s="8">
        <v>0.20833333333333334</v>
      </c>
      <c r="W9" s="9">
        <v>1</v>
      </c>
      <c r="X9" s="10">
        <v>1</v>
      </c>
      <c r="Y9" s="9">
        <v>1</v>
      </c>
      <c r="Z9" s="9">
        <v>1</v>
      </c>
      <c r="AA9" s="9">
        <v>0.75</v>
      </c>
      <c r="AB9" s="9">
        <v>1</v>
      </c>
      <c r="AC9" s="9">
        <v>1</v>
      </c>
      <c r="AD9" s="9">
        <f t="shared" ref="AD9:AD15" si="2">AVERAGE(W9:AC9)</f>
        <v>0.9642857142857143</v>
      </c>
      <c r="AF9" s="8">
        <v>4.1666666666666664E-2</v>
      </c>
      <c r="AG9" s="8">
        <v>0.20833333333333334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</row>
    <row r="10" spans="2:41" ht="15.75" thickBot="1">
      <c r="B10" s="2" t="s">
        <v>8</v>
      </c>
      <c r="C10" s="47">
        <f>'Original Illinois Factors'!C10/'HDH65, CDH 65'!$C$16</f>
        <v>1.521446711363626E-4</v>
      </c>
      <c r="D10" s="47">
        <f>'Original Illinois Factors'!D10/'HDH65, CDH 65'!$C$17</f>
        <v>1.5027463818510122E-4</v>
      </c>
      <c r="E10" s="47">
        <f>'Original Illinois Factors'!E10/'HDH65, CDH 65'!$C$18</f>
        <v>1.5495103989856437E-4</v>
      </c>
      <c r="F10" s="47">
        <f>'Original Illinois Factors'!F10/'HDH65, CDH 65'!$C$19</f>
        <v>1.482630178975427E-4</v>
      </c>
      <c r="G10" s="47">
        <f>'Original Illinois Factors'!G10/'HDH65, CDH 65'!$C$20</f>
        <v>1.4919850562776756E-4</v>
      </c>
      <c r="H10" s="51">
        <f t="shared" si="0"/>
        <v>1.509663745490677E-4</v>
      </c>
      <c r="J10" s="2" t="s">
        <v>8</v>
      </c>
      <c r="K10" s="47">
        <f>'Original Illinois Factors'!J10/'HDH65, CDH 65'!$D$16</f>
        <v>1.904426686799188E-2</v>
      </c>
      <c r="L10" s="47">
        <f>'Original Illinois Factors'!K10/'HDH65, CDH 65'!$D$17</f>
        <v>1.8491397801742717E-2</v>
      </c>
      <c r="M10" s="47">
        <f>'Original Illinois Factors'!L10/'HDH65, CDH 65'!$D$18</f>
        <v>1.4156515943619483E-2</v>
      </c>
      <c r="N10" s="47">
        <f>'Original Illinois Factors'!M10/'HDH65, CDH 65'!$D$19</f>
        <v>1.3016167877837128E-2</v>
      </c>
      <c r="O10" s="47">
        <f>'Original Illinois Factors'!N10/'HDH65, CDH 65'!$D$20</f>
        <v>1.3241818947584643E-2</v>
      </c>
      <c r="P10" s="51">
        <f t="shared" si="1"/>
        <v>1.5590033487755169E-2</v>
      </c>
      <c r="R10" s="2" t="s">
        <v>8</v>
      </c>
      <c r="S10" s="7">
        <v>537600</v>
      </c>
      <c r="U10" s="8">
        <v>0.20833333333333334</v>
      </c>
      <c r="V10" s="8">
        <v>0.29166666666666669</v>
      </c>
      <c r="W10" s="9">
        <v>0.1</v>
      </c>
      <c r="X10" s="10">
        <v>0.1</v>
      </c>
      <c r="Y10" s="9">
        <v>0.1</v>
      </c>
      <c r="Z10" s="9">
        <v>0.5</v>
      </c>
      <c r="AA10" s="9">
        <v>0.75</v>
      </c>
      <c r="AB10" s="9">
        <v>0.5</v>
      </c>
      <c r="AC10" s="9">
        <v>0.1</v>
      </c>
      <c r="AD10" s="9">
        <f t="shared" si="2"/>
        <v>0.30714285714285711</v>
      </c>
      <c r="AF10" s="8">
        <v>0.20833333333333334</v>
      </c>
      <c r="AG10" s="8">
        <v>0.29166666666666669</v>
      </c>
      <c r="AH10" s="9">
        <v>0.1</v>
      </c>
      <c r="AI10" s="9">
        <v>0.1</v>
      </c>
      <c r="AJ10" s="9">
        <v>0.1</v>
      </c>
      <c r="AK10" s="9">
        <v>0.3</v>
      </c>
      <c r="AL10" s="9">
        <v>0.8</v>
      </c>
      <c r="AM10" s="9">
        <v>0.1</v>
      </c>
      <c r="AN10" s="9">
        <v>0.1</v>
      </c>
      <c r="AO10" s="9">
        <v>0.3</v>
      </c>
    </row>
    <row r="11" spans="2:41" ht="15.75" thickBot="1">
      <c r="B11" s="2" t="s">
        <v>9</v>
      </c>
      <c r="C11" s="47">
        <f>'Original Illinois Factors'!C11/'HDH65, CDH 65'!$C$16</f>
        <v>1.0877913648815966E-3</v>
      </c>
      <c r="D11" s="47">
        <f>'Original Illinois Factors'!D11/'HDH65, CDH 65'!$C$17</f>
        <v>1.0847491948051296E-3</v>
      </c>
      <c r="E11" s="47">
        <f>'Original Illinois Factors'!E11/'HDH65, CDH 65'!$C$18</f>
        <v>1.1067931421326026E-3</v>
      </c>
      <c r="F11" s="47">
        <f>'Original Illinois Factors'!F11/'HDH65, CDH 65'!$C$19</f>
        <v>1.0841859120823609E-3</v>
      </c>
      <c r="G11" s="47">
        <f>'Original Illinois Factors'!G11/'HDH65, CDH 65'!$C$20</f>
        <v>1.1233769835502499E-3</v>
      </c>
      <c r="H11" s="51">
        <f t="shared" si="0"/>
        <v>1.0973793194903878E-3</v>
      </c>
      <c r="J11" s="2" t="s">
        <v>9</v>
      </c>
      <c r="K11" s="47">
        <f>'Original Illinois Factors'!J11/'HDH65, CDH 65'!$D$16</f>
        <v>2.0957195459642849E-2</v>
      </c>
      <c r="L11" s="47">
        <f>'Original Illinois Factors'!K11/'HDH65, CDH 65'!$D$17</f>
        <v>2.0915825513526762E-2</v>
      </c>
      <c r="M11" s="47">
        <f>'Original Illinois Factors'!L11/'HDH65, CDH 65'!$D$18</f>
        <v>1.7946202733836202E-2</v>
      </c>
      <c r="N11" s="47">
        <f>'Original Illinois Factors'!M11/'HDH65, CDH 65'!$D$19</f>
        <v>1.692971501259885E-2</v>
      </c>
      <c r="O11" s="47">
        <f>'Original Illinois Factors'!N11/'HDH65, CDH 65'!$D$20</f>
        <v>1.7646036262750461E-2</v>
      </c>
      <c r="P11" s="51">
        <f t="shared" si="1"/>
        <v>1.8878994996471027E-2</v>
      </c>
      <c r="R11" s="2" t="s">
        <v>9</v>
      </c>
      <c r="S11" s="7">
        <v>30000</v>
      </c>
      <c r="U11" s="8">
        <v>0.29166666666666669</v>
      </c>
      <c r="V11" s="8">
        <v>0.41666666666666669</v>
      </c>
      <c r="W11" s="9">
        <v>1</v>
      </c>
      <c r="X11" s="10">
        <v>1</v>
      </c>
      <c r="Y11" s="9">
        <v>1</v>
      </c>
      <c r="Z11" s="9">
        <v>0.7</v>
      </c>
      <c r="AA11" s="9">
        <v>0.75</v>
      </c>
      <c r="AB11" s="9">
        <v>1</v>
      </c>
      <c r="AC11" s="9">
        <v>0.3</v>
      </c>
      <c r="AD11" s="9">
        <f t="shared" si="2"/>
        <v>0.8214285714285714</v>
      </c>
      <c r="AF11" s="8">
        <v>0.29166666666666669</v>
      </c>
      <c r="AG11" s="8">
        <v>0.41666666666666669</v>
      </c>
      <c r="AH11" s="9">
        <v>1</v>
      </c>
      <c r="AI11" s="9">
        <v>1</v>
      </c>
      <c r="AJ11" s="9">
        <v>1</v>
      </c>
      <c r="AK11" s="9">
        <v>0.5</v>
      </c>
      <c r="AL11" s="9">
        <v>0.5</v>
      </c>
      <c r="AM11" s="9">
        <v>0.3</v>
      </c>
      <c r="AN11" s="9">
        <v>0.3</v>
      </c>
      <c r="AO11" s="9">
        <v>0.75</v>
      </c>
    </row>
    <row r="12" spans="2:41" ht="15.75" thickBot="1">
      <c r="B12" s="2" t="s">
        <v>10</v>
      </c>
      <c r="C12" s="47">
        <f>'Original Illinois Factors'!C12/'HDH65, CDH 65'!$C$16</f>
        <v>7.6995147105078979E-4</v>
      </c>
      <c r="D12" s="47">
        <f>'Original Illinois Factors'!D12/'HDH65, CDH 65'!$C$17</f>
        <v>7.8283079151512795E-4</v>
      </c>
      <c r="E12" s="47">
        <f>'Original Illinois Factors'!E12/'HDH65, CDH 65'!$C$18</f>
        <v>7.821338204403725E-4</v>
      </c>
      <c r="F12" s="47">
        <f>'Original Illinois Factors'!F12/'HDH65, CDH 65'!$C$19</f>
        <v>7.8638340667089735E-4</v>
      </c>
      <c r="G12" s="47">
        <f>'Original Illinois Factors'!G12/'HDH65, CDH 65'!$C$20</f>
        <v>7.9865082424275579E-4</v>
      </c>
      <c r="H12" s="51">
        <f t="shared" si="0"/>
        <v>7.8399006278398876E-4</v>
      </c>
      <c r="J12" s="2" t="s">
        <v>10</v>
      </c>
      <c r="K12" s="47">
        <f>'Original Illinois Factors'!J12/'HDH65, CDH 65'!$D$16</f>
        <v>2.1467309750749775E-2</v>
      </c>
      <c r="L12" s="47">
        <f>'Original Illinois Factors'!K12/'HDH65, CDH 65'!$D$17</f>
        <v>2.1162377484216663E-2</v>
      </c>
      <c r="M12" s="47">
        <f>'Original Illinois Factors'!L12/'HDH65, CDH 65'!$D$18</f>
        <v>1.7319808223056579E-2</v>
      </c>
      <c r="N12" s="47">
        <f>'Original Illinois Factors'!M12/'HDH65, CDH 65'!$D$19</f>
        <v>1.6494876442069768E-2</v>
      </c>
      <c r="O12" s="47">
        <f>'Original Illinois Factors'!N12/'HDH65, CDH 65'!$D$20</f>
        <v>1.6946028212657879E-2</v>
      </c>
      <c r="P12" s="51">
        <f t="shared" si="1"/>
        <v>1.8678080022550135E-2</v>
      </c>
      <c r="R12" s="2" t="s">
        <v>10</v>
      </c>
      <c r="S12" s="7">
        <v>7500</v>
      </c>
      <c r="U12" s="8">
        <v>0.41666666666666669</v>
      </c>
      <c r="V12" s="8">
        <v>0.54166666666666663</v>
      </c>
      <c r="W12" s="9">
        <v>0.5</v>
      </c>
      <c r="X12" s="10">
        <v>0.5</v>
      </c>
      <c r="Y12" s="9">
        <v>0.6</v>
      </c>
      <c r="Z12" s="9">
        <v>0.7</v>
      </c>
      <c r="AA12" s="9">
        <v>0.5</v>
      </c>
      <c r="AB12" s="9">
        <v>0.2</v>
      </c>
      <c r="AC12" s="9">
        <v>1</v>
      </c>
      <c r="AD12" s="9">
        <f t="shared" si="2"/>
        <v>0.5714285714285714</v>
      </c>
      <c r="AF12" s="8">
        <v>0.41666666666666669</v>
      </c>
      <c r="AG12" s="8">
        <v>0.54166666666666663</v>
      </c>
      <c r="AH12" s="9">
        <v>0.6</v>
      </c>
      <c r="AI12" s="9">
        <v>0.6</v>
      </c>
      <c r="AJ12" s="9">
        <v>0.6</v>
      </c>
      <c r="AK12" s="9">
        <v>0.5</v>
      </c>
      <c r="AL12" s="9">
        <v>1</v>
      </c>
      <c r="AM12" s="9">
        <v>0.7</v>
      </c>
      <c r="AN12" s="9">
        <v>0.7</v>
      </c>
      <c r="AO12" s="9">
        <v>0.9</v>
      </c>
    </row>
    <row r="13" spans="2:41" ht="15.75" thickBot="1">
      <c r="B13" s="2" t="s">
        <v>11</v>
      </c>
      <c r="C13" s="47">
        <f>'Original Illinois Factors'!C13/'HDH65, CDH 65'!$C$16</f>
        <v>2.6536442292241711E-4</v>
      </c>
      <c r="D13" s="47">
        <f>'Original Illinois Factors'!D13/'HDH65, CDH 65'!$C$17</f>
        <v>2.6767697268398051E-4</v>
      </c>
      <c r="E13" s="47">
        <f>'Original Illinois Factors'!E13/'HDH65, CDH 65'!$C$18</f>
        <v>2.7300897505937529E-4</v>
      </c>
      <c r="F13" s="47">
        <f>'Original Illinois Factors'!F13/'HDH65, CDH 65'!$C$19</f>
        <v>2.7451115894757604E-4</v>
      </c>
      <c r="G13" s="47">
        <f>'Original Illinois Factors'!G13/'HDH65, CDH 65'!$C$20</f>
        <v>2.8084424588756246E-4</v>
      </c>
      <c r="H13" s="51">
        <f t="shared" si="0"/>
        <v>2.7228115510018224E-4</v>
      </c>
      <c r="J13" s="2" t="s">
        <v>11</v>
      </c>
      <c r="K13" s="47">
        <f>'Original Illinois Factors'!J13/'HDH65, CDH 65'!$D$16</f>
        <v>2.6355905040524479E-2</v>
      </c>
      <c r="L13" s="47">
        <f>'Original Illinois Factors'!K13/'HDH65, CDH 65'!$D$17</f>
        <v>2.5682496946864884E-2</v>
      </c>
      <c r="M13" s="47">
        <f>'Original Illinois Factors'!L13/'HDH65, CDH 65'!$D$18</f>
        <v>1.9731427089558128E-2</v>
      </c>
      <c r="N13" s="47">
        <f>'Original Illinois Factors'!M13/'HDH65, CDH 65'!$D$19</f>
        <v>1.8495133866503536E-2</v>
      </c>
      <c r="O13" s="47">
        <f>'Original Illinois Factors'!N13/'HDH65, CDH 65'!$D$20</f>
        <v>1.8725215339976523E-2</v>
      </c>
      <c r="P13" s="51">
        <f t="shared" si="1"/>
        <v>2.1798035656685508E-2</v>
      </c>
      <c r="R13" s="2" t="s">
        <v>11</v>
      </c>
      <c r="S13" s="7">
        <v>45000</v>
      </c>
      <c r="U13" s="8">
        <v>0.54166666666666663</v>
      </c>
      <c r="V13" s="8">
        <v>0.625</v>
      </c>
      <c r="W13" s="9">
        <v>1</v>
      </c>
      <c r="X13" s="10">
        <v>1</v>
      </c>
      <c r="Y13" s="9">
        <v>1</v>
      </c>
      <c r="Z13" s="9">
        <v>0.7</v>
      </c>
      <c r="AA13" s="9">
        <v>0.5</v>
      </c>
      <c r="AB13" s="9">
        <v>1</v>
      </c>
      <c r="AC13" s="9">
        <v>1</v>
      </c>
      <c r="AD13" s="9">
        <f t="shared" si="2"/>
        <v>0.88571428571428579</v>
      </c>
      <c r="AF13" s="8">
        <v>0.54166666666666663</v>
      </c>
      <c r="AG13" s="8">
        <v>0.625</v>
      </c>
      <c r="AH13" s="9">
        <v>1</v>
      </c>
      <c r="AI13" s="9">
        <v>1</v>
      </c>
      <c r="AJ13" s="9">
        <v>1</v>
      </c>
      <c r="AK13" s="9">
        <v>0.5</v>
      </c>
      <c r="AL13" s="9">
        <v>0.3</v>
      </c>
      <c r="AM13" s="9">
        <v>0.7</v>
      </c>
      <c r="AN13" s="9">
        <v>0.7</v>
      </c>
      <c r="AO13" s="9">
        <v>0.3</v>
      </c>
    </row>
    <row r="14" spans="2:41" ht="15.75" thickBot="1">
      <c r="B14" s="2" t="s">
        <v>12</v>
      </c>
      <c r="C14" s="47">
        <f>'Original Illinois Factors'!C14/'HDH65, CDH 65'!$C$16</f>
        <v>1.7742107076696695E-4</v>
      </c>
      <c r="D14" s="47">
        <f>'Original Illinois Factors'!D14/'HDH65, CDH 65'!$C$17</f>
        <v>1.75343556818198E-4</v>
      </c>
      <c r="E14" s="47">
        <f>'Original Illinois Factors'!E14/'HDH65, CDH 65'!$C$18</f>
        <v>1.844655236887671E-4</v>
      </c>
      <c r="F14" s="47">
        <f>'Original Illinois Factors'!F14/'HDH65, CDH 65'!$C$19</f>
        <v>1.7943297389673329E-4</v>
      </c>
      <c r="G14" s="47">
        <f>'Original Illinois Factors'!G14/'HDH65, CDH 65'!$C$20</f>
        <v>1.8430403636371289E-4</v>
      </c>
      <c r="H14" s="51">
        <f t="shared" si="0"/>
        <v>1.8019343230687564E-4</v>
      </c>
      <c r="J14" s="2" t="s">
        <v>12</v>
      </c>
      <c r="K14" s="47">
        <f>'Original Illinois Factors'!J14/'HDH65, CDH 65'!$D$16</f>
        <v>1.615361921838597E-2</v>
      </c>
      <c r="L14" s="47">
        <f>'Original Illinois Factors'!K14/'HDH65, CDH 65'!$D$17</f>
        <v>1.5450590163233913E-2</v>
      </c>
      <c r="M14" s="47">
        <f>'Original Illinois Factors'!L14/'HDH65, CDH 65'!$D$18</f>
        <v>1.1149822291877292E-2</v>
      </c>
      <c r="N14" s="47">
        <f>'Original Illinois Factors'!M14/'HDH65, CDH 65'!$D$19</f>
        <v>1.1769630642320433E-2</v>
      </c>
      <c r="O14" s="47">
        <f>'Original Illinois Factors'!N14/'HDH65, CDH 65'!$D$20</f>
        <v>1.1870969849486672E-2</v>
      </c>
      <c r="P14" s="51">
        <f t="shared" si="1"/>
        <v>1.3278926433060856E-2</v>
      </c>
      <c r="R14" s="2" t="s">
        <v>12</v>
      </c>
      <c r="S14" s="7">
        <v>3000</v>
      </c>
      <c r="U14" s="8">
        <v>0.625</v>
      </c>
      <c r="V14" s="8">
        <v>0.75</v>
      </c>
      <c r="W14" s="9">
        <v>0.2</v>
      </c>
      <c r="X14" s="10">
        <v>0.2</v>
      </c>
      <c r="Y14" s="9">
        <v>0.5</v>
      </c>
      <c r="Z14" s="9">
        <v>0.5</v>
      </c>
      <c r="AA14" s="9">
        <v>0.5</v>
      </c>
      <c r="AB14" s="9">
        <v>0.5</v>
      </c>
      <c r="AC14" s="9">
        <v>0.5</v>
      </c>
      <c r="AD14" s="9">
        <f t="shared" si="2"/>
        <v>0.41428571428571426</v>
      </c>
      <c r="AF14" s="8">
        <v>0.625</v>
      </c>
      <c r="AG14" s="8">
        <v>0.75</v>
      </c>
      <c r="AH14" s="9">
        <v>0.5</v>
      </c>
      <c r="AI14" s="9">
        <v>0.5</v>
      </c>
      <c r="AJ14" s="9">
        <v>0.5</v>
      </c>
      <c r="AK14" s="9">
        <v>0.5</v>
      </c>
      <c r="AL14" s="9">
        <v>1</v>
      </c>
      <c r="AM14" s="9">
        <v>1</v>
      </c>
      <c r="AN14" s="9">
        <v>0.5</v>
      </c>
      <c r="AO14" s="9">
        <v>0.75</v>
      </c>
    </row>
    <row r="15" spans="2:41" ht="15.75" thickBot="1">
      <c r="B15" s="2" t="s">
        <v>13</v>
      </c>
      <c r="C15" s="47">
        <f>'Original Illinois Factors'!C15/'HDH65, CDH 65'!$C$16</f>
        <v>1.3011035576236985E-4</v>
      </c>
      <c r="D15" s="47">
        <f>'Original Illinois Factors'!D15/'HDH65, CDH 65'!$C$17</f>
        <v>1.3230897575757189E-4</v>
      </c>
      <c r="E15" s="47">
        <f>'Original Illinois Factors'!E15/'HDH65, CDH 65'!$C$18</f>
        <v>1.3281517705591233E-4</v>
      </c>
      <c r="F15" s="47">
        <f>'Original Illinois Factors'!F15/'HDH65, CDH 65'!$C$19</f>
        <v>1.3276198266272323E-4</v>
      </c>
      <c r="G15" s="47">
        <f>'Original Illinois Factors'!G15/'HDH65, CDH 65'!$C$20</f>
        <v>1.3164574025979493E-4</v>
      </c>
      <c r="H15" s="51">
        <f t="shared" si="0"/>
        <v>1.3192844629967448E-4</v>
      </c>
      <c r="J15" s="2" t="s">
        <v>13</v>
      </c>
      <c r="K15" s="47">
        <f>'Original Illinois Factors'!J15/'HDH65, CDH 65'!$D$16</f>
        <v>2.5590733603864088E-2</v>
      </c>
      <c r="L15" s="47">
        <f>'Original Illinois Factors'!K15/'HDH65, CDH 65'!$D$17</f>
        <v>2.477847305433524E-2</v>
      </c>
      <c r="M15" s="47">
        <f>'Original Illinois Factors'!L15/'HDH65, CDH 65'!$D$18</f>
        <v>1.9105032578778505E-2</v>
      </c>
      <c r="N15" s="47">
        <f>'Original Illinois Factors'!M15/'HDH65, CDH 65'!$D$19</f>
        <v>1.7741413677586464E-2</v>
      </c>
      <c r="O15" s="47">
        <f>'Original Illinois Factors'!N15/'HDH65, CDH 65'!$D$20</f>
        <v>1.7908539281535178E-2</v>
      </c>
      <c r="P15" s="51">
        <f t="shared" si="1"/>
        <v>2.1024838439219894E-2</v>
      </c>
      <c r="R15" s="2" t="s">
        <v>13</v>
      </c>
      <c r="S15" s="7">
        <v>6000</v>
      </c>
      <c r="U15" s="8">
        <v>0.75</v>
      </c>
      <c r="V15" s="8">
        <v>1</v>
      </c>
      <c r="W15" s="9">
        <v>1</v>
      </c>
      <c r="X15" s="10">
        <v>1</v>
      </c>
      <c r="Y15" s="9">
        <v>0.5</v>
      </c>
      <c r="Z15" s="9">
        <v>1</v>
      </c>
      <c r="AA15" s="9">
        <v>0.75</v>
      </c>
      <c r="AB15" s="9">
        <v>0.5</v>
      </c>
      <c r="AC15" s="9">
        <v>1</v>
      </c>
      <c r="AD15" s="9">
        <f t="shared" si="2"/>
        <v>0.8214285714285714</v>
      </c>
      <c r="AF15" s="8">
        <v>0.75</v>
      </c>
      <c r="AG15" s="8">
        <v>1</v>
      </c>
      <c r="AH15" s="9">
        <v>0.5</v>
      </c>
      <c r="AI15" s="9">
        <v>0.5</v>
      </c>
      <c r="AJ15" s="9">
        <v>0.5</v>
      </c>
      <c r="AK15" s="9">
        <v>1</v>
      </c>
      <c r="AL15" s="9">
        <v>0.5</v>
      </c>
      <c r="AM15" s="9">
        <v>0.5</v>
      </c>
      <c r="AN15" s="9">
        <v>1</v>
      </c>
      <c r="AO15" s="9">
        <v>0.5</v>
      </c>
    </row>
    <row r="16" spans="2:41" ht="15.75" thickBot="1">
      <c r="B16" s="2" t="s">
        <v>14</v>
      </c>
      <c r="C16" s="47">
        <f>'Original Illinois Factors'!C16/'HDH65, CDH 65'!$C$16</f>
        <v>4.7426525022430517E-4</v>
      </c>
      <c r="D16" s="47">
        <f>'Original Illinois Factors'!D16/'HDH65, CDH 65'!$C$17</f>
        <v>4.6532390190475982E-4</v>
      </c>
      <c r="E16" s="47">
        <f>'Original Illinois Factors'!E16/'HDH65, CDH 65'!$C$18</f>
        <v>4.7223174064324377E-4</v>
      </c>
      <c r="F16" s="47">
        <f>'Original Illinois Factors'!F16/'HDH65, CDH 65'!$C$19</f>
        <v>4.5608907746361264E-4</v>
      </c>
      <c r="G16" s="47">
        <f>'Original Illinois Factors'!G16/'HDH65, CDH 65'!$C$20</f>
        <v>4.6514828225127538E-4</v>
      </c>
      <c r="H16" s="51">
        <f t="shared" si="0"/>
        <v>4.6661165049743936E-4</v>
      </c>
      <c r="J16" s="2" t="s">
        <v>14</v>
      </c>
      <c r="K16" s="47">
        <f>'Original Illinois Factors'!J16/'HDH65, CDH 65'!$D$16</f>
        <v>1.3475519190074612E-2</v>
      </c>
      <c r="L16" s="47">
        <f>'Original Illinois Factors'!K16/'HDH65, CDH 65'!$D$17</f>
        <v>1.3437082402599707E-2</v>
      </c>
      <c r="M16" s="47">
        <f>'Original Illinois Factors'!L16/'HDH65, CDH 65'!$D$18</f>
        <v>1.1024543389721366E-2</v>
      </c>
      <c r="N16" s="47">
        <f>'Original Illinois Factors'!M16/'HDH65, CDH 65'!$D$19</f>
        <v>1.0204211788415745E-2</v>
      </c>
      <c r="O16" s="47">
        <f>'Original Illinois Factors'!N16/'HDH65, CDH 65'!$D$20</f>
        <v>1.0587621757650276E-2</v>
      </c>
      <c r="P16" s="51">
        <f t="shared" si="1"/>
        <v>1.1745795705692341E-2</v>
      </c>
      <c r="R16" s="2" t="s">
        <v>14</v>
      </c>
      <c r="S16" s="7">
        <v>75000</v>
      </c>
      <c r="U16" s="22" t="s">
        <v>26</v>
      </c>
      <c r="V16" s="22"/>
      <c r="W16" s="23"/>
      <c r="X16" s="23"/>
      <c r="Y16" s="23"/>
      <c r="Z16" s="23"/>
      <c r="AA16" s="23"/>
      <c r="AB16" s="23"/>
      <c r="AC16" s="23"/>
      <c r="AD16" s="23"/>
      <c r="AF16" s="22" t="s">
        <v>26</v>
      </c>
      <c r="AG16" s="22"/>
      <c r="AH16" s="23"/>
      <c r="AI16" s="23"/>
      <c r="AJ16" s="23"/>
      <c r="AK16" s="23"/>
      <c r="AL16" s="23"/>
      <c r="AM16" s="23"/>
      <c r="AN16" s="23"/>
      <c r="AO16" s="23"/>
    </row>
    <row r="17" spans="2:41" ht="15.75" thickBot="1">
      <c r="B17" s="2" t="s">
        <v>15</v>
      </c>
      <c r="C17" s="47">
        <f>'Original Illinois Factors'!C17/'HDH65, CDH 65'!$C$16</f>
        <v>4.6282425797548871E-4</v>
      </c>
      <c r="D17" s="47">
        <f>'Original Illinois Factors'!D17/'HDH65, CDH 65'!$C$17</f>
        <v>4.5390839105338227E-4</v>
      </c>
      <c r="E17" s="47">
        <f>'Original Illinois Factors'!E17/'HDH65, CDH 65'!$C$18</f>
        <v>4.6485311969569307E-4</v>
      </c>
      <c r="F17" s="47">
        <f>'Original Illinois Factors'!F17/'HDH65, CDH 65'!$C$19</f>
        <v>4.441717427874092E-4</v>
      </c>
      <c r="G17" s="47">
        <f>'Original Illinois Factors'!G17/'HDH65, CDH 65'!$C$20</f>
        <v>4.5637189956728905E-4</v>
      </c>
      <c r="H17" s="51">
        <f t="shared" si="0"/>
        <v>4.564258822158525E-4</v>
      </c>
      <c r="J17" s="2" t="s">
        <v>15</v>
      </c>
      <c r="K17" s="47">
        <f>'Original Illinois Factors'!J17/'HDH65, CDH 65'!$D$16</f>
        <v>1.2965404898967687E-2</v>
      </c>
      <c r="L17" s="47">
        <f>'Original Illinois Factors'!K17/'HDH65, CDH 65'!$D$17</f>
        <v>1.2985070456334884E-2</v>
      </c>
      <c r="M17" s="47">
        <f>'Original Illinois Factors'!L17/'HDH65, CDH 65'!$D$18</f>
        <v>1.0648706683253593E-2</v>
      </c>
      <c r="N17" s="47">
        <f>'Original Illinois Factors'!M17/'HDH65, CDH 65'!$D$19</f>
        <v>9.8563409319924813E-3</v>
      </c>
      <c r="O17" s="47">
        <f>'Original Illinois Factors'!N17/'HDH65, CDH 65'!$D$20</f>
        <v>1.0266784734691177E-2</v>
      </c>
      <c r="P17" s="51">
        <f t="shared" si="1"/>
        <v>1.1344461541047965E-2</v>
      </c>
      <c r="R17" s="2" t="s">
        <v>15</v>
      </c>
      <c r="S17" s="7">
        <v>225000</v>
      </c>
      <c r="U17" s="8">
        <v>4.1666666666666664E-2</v>
      </c>
      <c r="V17" s="8">
        <v>0.20833333333333334</v>
      </c>
      <c r="W17" s="9">
        <v>1</v>
      </c>
      <c r="X17" s="10">
        <f t="shared" ref="X17:X23" si="3">AVERAGE(W17:W17)</f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f t="shared" ref="AD17:AD23" si="4">AVERAGE(W17:AC17)</f>
        <v>1</v>
      </c>
      <c r="AF17" s="8">
        <v>4.1666666666666664E-2</v>
      </c>
      <c r="AG17" s="8">
        <v>0.20833333333333334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</row>
    <row r="18" spans="2:41" ht="15.75" thickBot="1">
      <c r="B18" s="2" t="s">
        <v>16</v>
      </c>
      <c r="C18" s="47">
        <f>'Original Illinois Factors'!C18/'HDH65, CDH 65'!$C$16</f>
        <v>9.1418841201636864E-4</v>
      </c>
      <c r="D18" s="47">
        <f>'Original Illinois Factors'!D18/'HDH65, CDH 65'!$C$17</f>
        <v>9.063590696753276E-4</v>
      </c>
      <c r="E18" s="47">
        <f>'Original Illinois Factors'!E18/'HDH65, CDH 65'!$C$18</f>
        <v>9.1494899749628485E-4</v>
      </c>
      <c r="F18" s="47">
        <f>'Original Illinois Factors'!F18/'HDH65, CDH 65'!$C$19</f>
        <v>9.099030641420725E-4</v>
      </c>
      <c r="G18" s="47">
        <f>'Original Illinois Factors'!G18/'HDH65, CDH 65'!$C$20</f>
        <v>8.8641465108261911E-4</v>
      </c>
      <c r="H18" s="51">
        <f t="shared" si="0"/>
        <v>9.0636283888253437E-4</v>
      </c>
      <c r="J18" s="2" t="s">
        <v>16</v>
      </c>
      <c r="K18" s="47">
        <f>'Original Illinois Factors'!J18/'HDH65, CDH 65'!$D$16</f>
        <v>1.6663733509492896E-2</v>
      </c>
      <c r="L18" s="47">
        <f>'Original Illinois Factors'!K18/'HDH65, CDH 65'!$D$17</f>
        <v>1.6847717997143363E-2</v>
      </c>
      <c r="M18" s="47">
        <f>'Original Illinois Factors'!L18/'HDH65, CDH 65'!$D$18</f>
        <v>1.3592760883917821E-2</v>
      </c>
      <c r="N18" s="47">
        <f>'Original Illinois Factors'!M18/'HDH65, CDH 65'!$D$19</f>
        <v>1.3016167877837128E-2</v>
      </c>
      <c r="O18" s="47">
        <f>'Original Illinois Factors'!N18/'HDH65, CDH 65'!$D$20</f>
        <v>1.3475154964282169E-2</v>
      </c>
      <c r="P18" s="51">
        <f t="shared" si="1"/>
        <v>1.4719107046534678E-2</v>
      </c>
      <c r="R18" s="2" t="s">
        <v>16</v>
      </c>
      <c r="S18" s="7">
        <v>1000000</v>
      </c>
      <c r="U18" s="8">
        <v>0.20833333333333334</v>
      </c>
      <c r="V18" s="8">
        <v>0.29166666666666669</v>
      </c>
      <c r="W18" s="9">
        <v>1</v>
      </c>
      <c r="X18" s="10">
        <f t="shared" si="3"/>
        <v>1</v>
      </c>
      <c r="Y18" s="9">
        <v>1</v>
      </c>
      <c r="Z18" s="9">
        <v>0.5</v>
      </c>
      <c r="AA18" s="9">
        <v>0.75</v>
      </c>
      <c r="AB18" s="9">
        <v>1</v>
      </c>
      <c r="AC18" s="9">
        <v>0.1</v>
      </c>
      <c r="AD18" s="9">
        <f t="shared" si="4"/>
        <v>0.76428571428571423</v>
      </c>
      <c r="AF18" s="8">
        <v>0.20833333333333334</v>
      </c>
      <c r="AG18" s="8">
        <v>0.29166666666666669</v>
      </c>
      <c r="AH18" s="9">
        <v>1</v>
      </c>
      <c r="AI18" s="9">
        <v>1</v>
      </c>
      <c r="AJ18" s="9">
        <v>1</v>
      </c>
      <c r="AK18" s="9">
        <v>0.3</v>
      </c>
      <c r="AL18" s="9">
        <v>0.8</v>
      </c>
      <c r="AM18" s="9">
        <v>0.1</v>
      </c>
      <c r="AN18" s="9">
        <v>0.1</v>
      </c>
      <c r="AO18" s="9">
        <v>0.3</v>
      </c>
    </row>
    <row r="19" spans="2:41" ht="15.75" thickBot="1">
      <c r="B19" s="2" t="s">
        <v>17</v>
      </c>
      <c r="C19" s="47">
        <f>'Original Illinois Factors'!C19/'HDH65, CDH 65'!$C$16</f>
        <v>3.2259462159803313E-4</v>
      </c>
      <c r="D19" s="47">
        <f>'Original Illinois Factors'!D19/'HDH65, CDH 65'!$C$17</f>
        <v>3.2236284167742212E-4</v>
      </c>
      <c r="E19" s="47">
        <f>'Original Illinois Factors'!E19/'HDH65, CDH 65'!$C$18</f>
        <v>3.2465932169223007E-4</v>
      </c>
      <c r="F19" s="47">
        <f>'Original Illinois Factors'!F19/'HDH65, CDH 65'!$C$19</f>
        <v>3.2129184416844432E-4</v>
      </c>
      <c r="G19" s="47">
        <f>'Original Illinois Factors'!G19/'HDH65, CDH 65'!$C$20</f>
        <v>3.3350254199148046E-4</v>
      </c>
      <c r="H19" s="51">
        <f t="shared" si="0"/>
        <v>3.2488223422552198E-4</v>
      </c>
      <c r="J19" s="2" t="s">
        <v>17</v>
      </c>
      <c r="K19" s="47">
        <f>'Original Illinois Factors'!J19/'HDH65, CDH 65'!$D$16</f>
        <v>1.5005862063395388E-2</v>
      </c>
      <c r="L19" s="47">
        <f>'Original Illinois Factors'!K19/'HDH65, CDH 65'!$D$17</f>
        <v>1.4710934251164204E-2</v>
      </c>
      <c r="M19" s="47">
        <f>'Original Illinois Factors'!L19/'HDH65, CDH 65'!$D$18</f>
        <v>1.1870175979273858E-2</v>
      </c>
      <c r="N19" s="47">
        <f>'Original Illinois Factors'!M19/'HDH65, CDH 65'!$D$19</f>
        <v>1.1102878167509177E-2</v>
      </c>
      <c r="O19" s="47">
        <f>'Original Illinois Factors'!N19/'HDH65, CDH 65'!$D$20</f>
        <v>1.1345963811917237E-2</v>
      </c>
      <c r="P19" s="51">
        <f t="shared" si="1"/>
        <v>1.2807162854651975E-2</v>
      </c>
      <c r="R19" s="2" t="s">
        <v>17</v>
      </c>
      <c r="S19" s="7">
        <v>67500</v>
      </c>
      <c r="U19" s="8">
        <v>0.29166666666666669</v>
      </c>
      <c r="V19" s="8">
        <v>0.41666666666666669</v>
      </c>
      <c r="W19" s="9">
        <v>1</v>
      </c>
      <c r="X19" s="10">
        <f t="shared" si="3"/>
        <v>1</v>
      </c>
      <c r="Y19" s="9">
        <v>1</v>
      </c>
      <c r="Z19" s="9">
        <v>0.7</v>
      </c>
      <c r="AA19" s="9">
        <v>0.75</v>
      </c>
      <c r="AB19" s="9">
        <v>1</v>
      </c>
      <c r="AC19" s="9">
        <v>0.3</v>
      </c>
      <c r="AD19" s="9">
        <f t="shared" si="4"/>
        <v>0.8214285714285714</v>
      </c>
      <c r="AF19" s="8">
        <v>0.29166666666666669</v>
      </c>
      <c r="AG19" s="8">
        <v>0.41666666666666669</v>
      </c>
      <c r="AH19" s="9">
        <v>1</v>
      </c>
      <c r="AI19" s="9">
        <v>1</v>
      </c>
      <c r="AJ19" s="9">
        <v>1</v>
      </c>
      <c r="AK19" s="9">
        <v>1</v>
      </c>
      <c r="AL19" s="9">
        <v>0.5</v>
      </c>
      <c r="AM19" s="9">
        <v>0.3</v>
      </c>
      <c r="AN19" s="9">
        <v>0.3</v>
      </c>
      <c r="AO19" s="9">
        <v>0.75</v>
      </c>
    </row>
    <row r="20" spans="2:41" ht="15.75" thickBot="1">
      <c r="B20" s="2" t="s">
        <v>18</v>
      </c>
      <c r="C20" s="47">
        <f>'Original Illinois Factors'!C20/'HDH65, CDH 65'!$C$16</f>
        <v>1.4827033792485286E-4</v>
      </c>
      <c r="D20" s="47">
        <f>'Original Illinois Factors'!D20/'HDH65, CDH 65'!$C$17</f>
        <v>1.4935964334417018E-4</v>
      </c>
      <c r="E20" s="47">
        <f>'Original Illinois Factors'!E20/'HDH65, CDH 65'!$C$18</f>
        <v>1.4757241895101367E-4</v>
      </c>
      <c r="F20" s="47">
        <f>'Original Illinois Factors'!F20/'HDH65, CDH 65'!$C$19</f>
        <v>1.4825328817812483E-4</v>
      </c>
      <c r="G20" s="47">
        <f>'Original Illinois Factors'!G20/'HDH65, CDH 65'!$C$20</f>
        <v>1.7552765367972656E-4</v>
      </c>
      <c r="H20" s="51">
        <f t="shared" si="0"/>
        <v>1.537966684155776E-4</v>
      </c>
      <c r="J20" s="2" t="s">
        <v>18</v>
      </c>
      <c r="K20" s="47">
        <f>'Original Illinois Factors'!J20/'HDH65, CDH 65'!$D$16</f>
        <v>2.4485485973132416E-2</v>
      </c>
      <c r="L20" s="47">
        <f>'Original Illinois Factors'!K20/'HDH65, CDH 65'!$D$17</f>
        <v>2.3751173176460645E-2</v>
      </c>
      <c r="M20" s="47">
        <f>'Original Illinois Factors'!L20/'HDH65, CDH 65'!$D$18</f>
        <v>1.8353359165842957E-2</v>
      </c>
      <c r="N20" s="47">
        <f>'Original Illinois Factors'!M20/'HDH65, CDH 65'!$D$19</f>
        <v>1.7045671964739936E-2</v>
      </c>
      <c r="O20" s="47">
        <f>'Original Illinois Factors'!N20/'HDH65, CDH 65'!$D$20</f>
        <v>1.7237698233529788E-2</v>
      </c>
      <c r="P20" s="51">
        <f t="shared" si="1"/>
        <v>2.0174677702741148E-2</v>
      </c>
      <c r="R20" s="2" t="s">
        <v>18</v>
      </c>
      <c r="S20" s="7">
        <v>56000</v>
      </c>
      <c r="U20" s="8">
        <v>0.41666666666666669</v>
      </c>
      <c r="V20" s="8">
        <v>0.54166666666666663</v>
      </c>
      <c r="W20" s="9">
        <v>1</v>
      </c>
      <c r="X20" s="10">
        <f t="shared" si="3"/>
        <v>1</v>
      </c>
      <c r="Y20" s="9">
        <v>1</v>
      </c>
      <c r="Z20" s="9">
        <v>0.7</v>
      </c>
      <c r="AA20" s="9">
        <v>0.5</v>
      </c>
      <c r="AB20" s="9">
        <v>1</v>
      </c>
      <c r="AC20" s="9">
        <v>1</v>
      </c>
      <c r="AD20" s="9">
        <f t="shared" si="4"/>
        <v>0.88571428571428579</v>
      </c>
      <c r="AF20" s="8">
        <v>0.41666666666666669</v>
      </c>
      <c r="AG20" s="8">
        <v>0.54166666666666663</v>
      </c>
      <c r="AH20" s="9">
        <v>1</v>
      </c>
      <c r="AI20" s="9">
        <v>1</v>
      </c>
      <c r="AJ20" s="9">
        <v>1</v>
      </c>
      <c r="AK20" s="9">
        <v>1</v>
      </c>
      <c r="AL20" s="9">
        <v>1</v>
      </c>
      <c r="AM20" s="9">
        <v>1</v>
      </c>
      <c r="AN20" s="9">
        <v>1</v>
      </c>
      <c r="AO20" s="9">
        <v>0.9</v>
      </c>
    </row>
    <row r="21" spans="2:41" ht="15.75" thickBot="1">
      <c r="B21" s="2" t="s">
        <v>19</v>
      </c>
      <c r="C21" s="47">
        <f>'Original Illinois Factors'!C21/'HDH65, CDH 65'!$C$16</f>
        <v>1.2093913255014972E-4</v>
      </c>
      <c r="D21" s="47">
        <f>'Original Illinois Factors'!D21/'HDH65, CDH 65'!$C$17</f>
        <v>1.1930940717921755E-4</v>
      </c>
      <c r="E21" s="47">
        <f>'Original Illinois Factors'!E21/'HDH65, CDH 65'!$C$18</f>
        <v>1.1805793516081094E-4</v>
      </c>
      <c r="F21" s="47">
        <f>'Original Illinois Factors'!F21/'HDH65, CDH 65'!$C$19</f>
        <v>1.1638876588600349E-4</v>
      </c>
      <c r="G21" s="47">
        <f>'Original Illinois Factors'!G21/'HDH65, CDH 65'!$C$20</f>
        <v>1.228693575758086E-4</v>
      </c>
      <c r="H21" s="51">
        <f t="shared" si="0"/>
        <v>1.1951291967039804E-4</v>
      </c>
      <c r="J21" s="2" t="s">
        <v>19</v>
      </c>
      <c r="K21" s="47">
        <f>'Original Illinois Factors'!J21/'HDH65, CDH 65'!$D$16</f>
        <v>2.0447081168535924E-2</v>
      </c>
      <c r="L21" s="47">
        <f>'Original Illinois Factors'!K21/'HDH65, CDH 65'!$D$17</f>
        <v>1.9806341645422196E-2</v>
      </c>
      <c r="M21" s="47">
        <f>'Original Illinois Factors'!L21/'HDH65, CDH 65'!$D$18</f>
        <v>1.5096107709788916E-2</v>
      </c>
      <c r="N21" s="47">
        <f>'Original Illinois Factors'!M21/'HDH65, CDH 65'!$D$19</f>
        <v>1.3827866542824745E-2</v>
      </c>
      <c r="O21" s="47">
        <f>'Original Illinois Factors'!N21/'HDH65, CDH 65'!$D$20</f>
        <v>1.4058495006025986E-2</v>
      </c>
      <c r="P21" s="51">
        <f t="shared" si="1"/>
        <v>1.6647178414519553E-2</v>
      </c>
      <c r="R21" s="2" t="s">
        <v>19</v>
      </c>
      <c r="S21" s="7">
        <v>250000</v>
      </c>
      <c r="U21" s="8">
        <v>0.54166666666666663</v>
      </c>
      <c r="V21" s="8">
        <v>0.625</v>
      </c>
      <c r="W21" s="9">
        <v>1</v>
      </c>
      <c r="X21" s="10">
        <f t="shared" si="3"/>
        <v>1</v>
      </c>
      <c r="Y21" s="9">
        <v>1</v>
      </c>
      <c r="Z21" s="9">
        <v>0.7</v>
      </c>
      <c r="AA21" s="9">
        <v>0.5</v>
      </c>
      <c r="AB21" s="9">
        <v>1</v>
      </c>
      <c r="AC21" s="9">
        <v>1</v>
      </c>
      <c r="AD21" s="9">
        <f t="shared" si="4"/>
        <v>0.88571428571428579</v>
      </c>
      <c r="AF21" s="8">
        <v>0.54166666666666663</v>
      </c>
      <c r="AG21" s="8">
        <v>0.625</v>
      </c>
      <c r="AH21" s="9">
        <v>1</v>
      </c>
      <c r="AI21" s="9">
        <v>1</v>
      </c>
      <c r="AJ21" s="9">
        <v>1</v>
      </c>
      <c r="AK21" s="9">
        <v>0.5</v>
      </c>
      <c r="AL21" s="9">
        <v>0.3</v>
      </c>
      <c r="AM21" s="9">
        <v>1</v>
      </c>
      <c r="AN21" s="9">
        <v>1</v>
      </c>
      <c r="AO21" s="9">
        <v>0.3</v>
      </c>
    </row>
    <row r="22" spans="2:41" ht="15.75" thickBot="1">
      <c r="B22" s="2" t="s">
        <v>21</v>
      </c>
      <c r="C22" s="47">
        <f>'Original Illinois Factors'!C22/'HDH65, CDH 65'!$C$16</f>
        <v>1.2795599709331162E-3</v>
      </c>
      <c r="D22" s="47">
        <f>'Original Illinois Factors'!D22/'HDH65, CDH 65'!$C$17</f>
        <v>1.2725701948051915E-3</v>
      </c>
      <c r="E22" s="47">
        <f>'Original Illinois Factors'!E22/'HDH65, CDH 65'!$C$18</f>
        <v>1.3207731496115724E-3</v>
      </c>
      <c r="F22" s="47">
        <f>'Original Illinois Factors'!F22/'HDH65, CDH 65'!$C$19</f>
        <v>1.3272618174823966E-3</v>
      </c>
      <c r="G22" s="47">
        <f>'Original Illinois Factors'!G22/'HDH65, CDH 65'!$C$20</f>
        <v>1.3495977268203521E-3</v>
      </c>
      <c r="H22" s="51">
        <f t="shared" si="0"/>
        <v>1.3099525719305258E-3</v>
      </c>
      <c r="J22" s="2" t="s">
        <v>21</v>
      </c>
      <c r="K22" s="47">
        <f>'Original Illinois Factors'!J22/'HDH65, CDH 65'!$D$16</f>
        <v>1.7428904946153283E-2</v>
      </c>
      <c r="L22" s="47">
        <f>'Original Illinois Factors'!K22/'HDH65, CDH 65'!$D$17</f>
        <v>1.7546281914098089E-2</v>
      </c>
      <c r="M22" s="47">
        <f>'Original Illinois Factors'!L22/'HDH65, CDH 65'!$D$18</f>
        <v>1.5002148533171973E-2</v>
      </c>
      <c r="N22" s="47">
        <f>'Original Illinois Factors'!M22/'HDH65, CDH 65'!$D$19</f>
        <v>1.4320683589424369E-2</v>
      </c>
      <c r="O22" s="47">
        <f>'Original Illinois Factors'!N22/'HDH65, CDH 65'!$D$20</f>
        <v>1.4986194749366952E-2</v>
      </c>
      <c r="P22" s="51">
        <f t="shared" si="1"/>
        <v>1.5856842746442935E-2</v>
      </c>
      <c r="R22" s="2" t="s">
        <v>21</v>
      </c>
      <c r="S22" s="7">
        <v>35000</v>
      </c>
      <c r="U22" s="8">
        <v>0.625</v>
      </c>
      <c r="V22" s="8">
        <v>0.75</v>
      </c>
      <c r="W22" s="9">
        <v>1</v>
      </c>
      <c r="X22" s="10">
        <f t="shared" si="3"/>
        <v>1</v>
      </c>
      <c r="Y22" s="9">
        <v>1</v>
      </c>
      <c r="Z22" s="9">
        <v>0.5</v>
      </c>
      <c r="AA22" s="9">
        <v>0.5</v>
      </c>
      <c r="AB22" s="9">
        <v>1</v>
      </c>
      <c r="AC22" s="9">
        <v>0.8</v>
      </c>
      <c r="AD22" s="9">
        <f t="shared" si="4"/>
        <v>0.82857142857142851</v>
      </c>
      <c r="AF22" s="8">
        <v>0.625</v>
      </c>
      <c r="AG22" s="8">
        <v>0.75</v>
      </c>
      <c r="AH22" s="9">
        <v>1</v>
      </c>
      <c r="AI22" s="9">
        <v>1</v>
      </c>
      <c r="AJ22" s="9">
        <v>1</v>
      </c>
      <c r="AK22" s="9">
        <v>0.5</v>
      </c>
      <c r="AL22" s="9">
        <v>1</v>
      </c>
      <c r="AM22" s="9">
        <v>1</v>
      </c>
      <c r="AN22" s="9">
        <v>1</v>
      </c>
      <c r="AO22" s="9">
        <v>0.75</v>
      </c>
    </row>
    <row r="23" spans="2:41" ht="15.75" thickBot="1">
      <c r="B23" s="2" t="s">
        <v>20</v>
      </c>
      <c r="C23" s="47">
        <f>'Original Illinois Factors'!C23/'HDH65, CDH 65'!$C$16</f>
        <v>4.3928413359588969E-4</v>
      </c>
      <c r="D23" s="47">
        <f t="shared" ref="D23:G23" si="5">AVERAGE(D8:D22)</f>
        <v>4.3721007923410143E-4</v>
      </c>
      <c r="E23" s="47">
        <f t="shared" si="5"/>
        <v>4.4517679716889126E-4</v>
      </c>
      <c r="F23" s="47">
        <f t="shared" si="5"/>
        <v>4.4065317407243794E-4</v>
      </c>
      <c r="G23" s="47">
        <f t="shared" si="5"/>
        <v>4.4921977965253057E-4</v>
      </c>
      <c r="H23" s="49"/>
      <c r="J23" s="2" t="s">
        <v>20</v>
      </c>
      <c r="K23" s="47">
        <f>AVERAGE(K8:K22)</f>
        <v>1.9174629409052537E-2</v>
      </c>
      <c r="L23" s="47">
        <f t="shared" ref="L23:O23" si="6">AVERAGE(L8:L22)</f>
        <v>1.8800957498275591E-2</v>
      </c>
      <c r="M23" s="47">
        <f t="shared" si="6"/>
        <v>1.4862253759097858E-2</v>
      </c>
      <c r="N23" s="47">
        <f t="shared" si="6"/>
        <v>1.3963149653656016E-2</v>
      </c>
      <c r="O23" s="47">
        <f t="shared" si="6"/>
        <v>1.429339920129938E-2</v>
      </c>
      <c r="P23" s="49"/>
      <c r="R23" s="2" t="s">
        <v>20</v>
      </c>
      <c r="S23" s="7">
        <f>AVERAGE(S8:S22)</f>
        <v>159673.33333333334</v>
      </c>
      <c r="U23" s="8">
        <v>0.75</v>
      </c>
      <c r="V23" s="8">
        <v>1</v>
      </c>
      <c r="W23" s="9">
        <v>1</v>
      </c>
      <c r="X23" s="10">
        <f t="shared" si="3"/>
        <v>1</v>
      </c>
      <c r="Y23" s="9">
        <v>1</v>
      </c>
      <c r="Z23" s="9">
        <v>1</v>
      </c>
      <c r="AA23" s="9">
        <v>0.75</v>
      </c>
      <c r="AB23" s="9">
        <v>1</v>
      </c>
      <c r="AC23" s="9">
        <v>1</v>
      </c>
      <c r="AD23" s="9">
        <f t="shared" si="4"/>
        <v>0.9642857142857143</v>
      </c>
      <c r="AF23" s="8">
        <v>0.75</v>
      </c>
      <c r="AG23" s="8">
        <v>1</v>
      </c>
      <c r="AH23" s="9">
        <v>1</v>
      </c>
      <c r="AI23" s="9">
        <v>1</v>
      </c>
      <c r="AJ23" s="9">
        <v>1</v>
      </c>
      <c r="AK23" s="9">
        <v>1</v>
      </c>
      <c r="AL23" s="9">
        <v>0.5</v>
      </c>
      <c r="AM23" s="9">
        <v>0.5</v>
      </c>
      <c r="AN23" s="9">
        <v>1</v>
      </c>
      <c r="AO23" s="9">
        <v>0.5</v>
      </c>
    </row>
    <row r="24" spans="2:41" ht="15.75" thickBot="1">
      <c r="B24" s="14"/>
      <c r="C24" s="12"/>
      <c r="D24" s="12"/>
      <c r="E24" s="12"/>
      <c r="F24" s="12"/>
      <c r="G24" s="13"/>
      <c r="H24" s="12"/>
      <c r="J24" s="18"/>
      <c r="K24" s="19"/>
      <c r="L24" s="19"/>
      <c r="M24" s="19"/>
      <c r="N24" s="19"/>
      <c r="O24" s="20"/>
      <c r="P24" s="12"/>
    </row>
    <row r="25" spans="2:41" ht="29.25" thickBot="1">
      <c r="B25" s="16" t="str">
        <f>CONCATENATE("(HEAT PUMP with COP = ", C2, " )")</f>
        <v>(HEAT PUMP with COP = 3 )</v>
      </c>
      <c r="C25" s="12"/>
      <c r="D25" s="12"/>
      <c r="E25" s="12"/>
      <c r="F25" s="12"/>
      <c r="G25" s="13"/>
      <c r="H25" s="12"/>
      <c r="J25" s="37"/>
      <c r="K25" s="37"/>
      <c r="L25" s="37"/>
      <c r="M25" s="37"/>
      <c r="N25" s="37"/>
      <c r="O25" s="37"/>
      <c r="P25" s="21"/>
    </row>
    <row r="26" spans="2:41" ht="15.75" thickBot="1">
      <c r="B26" s="32" t="s">
        <v>0</v>
      </c>
      <c r="C26" s="34" t="s">
        <v>33</v>
      </c>
      <c r="D26" s="35"/>
      <c r="E26" s="35"/>
      <c r="F26" s="35"/>
      <c r="G26" s="36"/>
      <c r="H26" s="48"/>
      <c r="J26" s="12"/>
      <c r="K26" s="12"/>
      <c r="L26" s="12"/>
      <c r="M26" s="12"/>
      <c r="N26" s="12"/>
      <c r="O26" s="12"/>
      <c r="P26" s="12"/>
    </row>
    <row r="27" spans="2:41" ht="26.25" thickBot="1">
      <c r="B27" s="33"/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48"/>
      <c r="J27" s="12"/>
      <c r="K27" s="12"/>
      <c r="L27" s="12"/>
      <c r="M27" s="12"/>
      <c r="N27" s="12"/>
      <c r="O27" s="12"/>
      <c r="P27" s="12"/>
    </row>
    <row r="28" spans="2:41" ht="15" customHeight="1" thickBot="1">
      <c r="B28" s="2" t="s">
        <v>6</v>
      </c>
      <c r="C28" s="17">
        <f>C8*0.8*10^5/($C$2*3412)</f>
        <v>1.3331797456939062E-3</v>
      </c>
      <c r="D28" s="17">
        <f t="shared" ref="D28:G28" si="7">D8*0.8*10^5/($C$2*3412)</f>
        <v>1.30321870584994E-3</v>
      </c>
      <c r="E28" s="17">
        <f t="shared" si="7"/>
        <v>1.3263640624749178E-3</v>
      </c>
      <c r="F28" s="17">
        <f t="shared" si="7"/>
        <v>1.3053642774425818E-3</v>
      </c>
      <c r="G28" s="17">
        <f t="shared" si="7"/>
        <v>1.3032533880089118E-3</v>
      </c>
      <c r="H28" s="50"/>
      <c r="J28" s="12"/>
      <c r="K28" s="12"/>
      <c r="L28" s="12"/>
      <c r="M28" s="12"/>
      <c r="N28" s="12"/>
      <c r="O28" s="12"/>
      <c r="P28" s="12"/>
    </row>
    <row r="29" spans="2:41" ht="15.75" thickBot="1">
      <c r="B29" s="2" t="s">
        <v>7</v>
      </c>
      <c r="C29" s="17">
        <f t="shared" ref="C29:G43" si="8">C9*0.8*10^5/($C$2*3412)</f>
        <v>8.8516073258297081E-4</v>
      </c>
      <c r="D29" s="17">
        <f t="shared" si="8"/>
        <v>8.521045384403456E-4</v>
      </c>
      <c r="E29" s="17">
        <f t="shared" si="8"/>
        <v>8.650200407445117E-4</v>
      </c>
      <c r="F29" s="17">
        <f t="shared" si="8"/>
        <v>8.9002109825630582E-4</v>
      </c>
      <c r="G29" s="17">
        <f t="shared" si="8"/>
        <v>8.916996865324132E-4</v>
      </c>
      <c r="H29" s="50"/>
      <c r="J29" s="12"/>
      <c r="K29" s="12"/>
      <c r="L29" s="12"/>
      <c r="M29" s="12"/>
      <c r="N29" s="12"/>
      <c r="O29" s="12"/>
      <c r="P29" s="12"/>
    </row>
    <row r="30" spans="2:41" ht="15.75" thickBot="1">
      <c r="B30" s="2" t="s">
        <v>8</v>
      </c>
      <c r="C30" s="17">
        <f t="shared" si="8"/>
        <v>1.1890947333830606E-3</v>
      </c>
      <c r="D30" s="17">
        <f t="shared" si="8"/>
        <v>1.1744793918335382E-3</v>
      </c>
      <c r="E30" s="17">
        <f t="shared" si="8"/>
        <v>1.2110280570423162E-3</v>
      </c>
      <c r="F30" s="17">
        <f t="shared" si="8"/>
        <v>1.1587574669600837E-3</v>
      </c>
      <c r="G30" s="17">
        <f t="shared" si="8"/>
        <v>1.1660688208500788E-3</v>
      </c>
      <c r="H30" s="50"/>
      <c r="J30" s="12"/>
      <c r="K30" s="12"/>
      <c r="L30" s="12"/>
      <c r="M30" s="12"/>
      <c r="N30" s="12"/>
      <c r="O30" s="12"/>
      <c r="P30" s="12"/>
    </row>
    <row r="31" spans="2:41" ht="15.75" thickBot="1">
      <c r="B31" s="2" t="s">
        <v>9</v>
      </c>
      <c r="C31" s="17">
        <f t="shared" si="8"/>
        <v>8.5016910111887188E-3</v>
      </c>
      <c r="D31" s="17">
        <f t="shared" si="8"/>
        <v>8.4779147698720563E-3</v>
      </c>
      <c r="E31" s="17">
        <f t="shared" si="8"/>
        <v>8.6502004074451161E-3</v>
      </c>
      <c r="F31" s="17">
        <f t="shared" si="8"/>
        <v>8.4735124039262283E-3</v>
      </c>
      <c r="G31" s="17">
        <f t="shared" si="8"/>
        <v>8.7798122981652994E-3</v>
      </c>
      <c r="H31" s="50"/>
      <c r="J31" s="12"/>
      <c r="K31" s="12"/>
      <c r="L31" s="12"/>
      <c r="M31" s="12"/>
      <c r="N31" s="12"/>
      <c r="O31" s="12"/>
      <c r="P31" s="12"/>
    </row>
    <row r="32" spans="2:41" ht="15.75" thickBot="1">
      <c r="B32" s="2" t="s">
        <v>10</v>
      </c>
      <c r="C32" s="17">
        <f t="shared" si="8"/>
        <v>6.0175964912136766E-3</v>
      </c>
      <c r="D32" s="17">
        <f t="shared" si="8"/>
        <v>6.118255502267511E-3</v>
      </c>
      <c r="E32" s="17">
        <f t="shared" si="8"/>
        <v>6.112808287927882E-3</v>
      </c>
      <c r="F32" s="17">
        <f t="shared" si="8"/>
        <v>6.1460211541297183E-3</v>
      </c>
      <c r="G32" s="17">
        <f t="shared" si="8"/>
        <v>6.241897805726892E-3</v>
      </c>
      <c r="H32" s="50"/>
      <c r="J32" s="12"/>
      <c r="K32" s="12"/>
      <c r="L32" s="12"/>
      <c r="M32" s="12"/>
      <c r="N32" s="12"/>
      <c r="O32" s="12"/>
      <c r="P32" s="12"/>
    </row>
    <row r="33" spans="2:16" ht="15.75" thickBot="1">
      <c r="B33" s="2" t="s">
        <v>11</v>
      </c>
      <c r="C33" s="17">
        <f t="shared" si="8"/>
        <v>2.073969698494858E-3</v>
      </c>
      <c r="D33" s="17">
        <f t="shared" si="8"/>
        <v>2.0920435536067256E-3</v>
      </c>
      <c r="E33" s="17">
        <f t="shared" si="8"/>
        <v>2.1337161005031283E-3</v>
      </c>
      <c r="F33" s="17">
        <f t="shared" si="8"/>
        <v>2.1454564982225561E-3</v>
      </c>
      <c r="G33" s="17">
        <f t="shared" si="8"/>
        <v>2.1949530745413249E-3</v>
      </c>
      <c r="H33" s="50"/>
      <c r="J33" s="12"/>
      <c r="K33" s="12"/>
      <c r="L33" s="12"/>
      <c r="M33" s="12"/>
      <c r="N33" s="12"/>
      <c r="O33" s="12"/>
      <c r="P33" s="12"/>
    </row>
    <row r="34" spans="2:16" ht="15.75" thickBot="1">
      <c r="B34" s="2" t="s">
        <v>12</v>
      </c>
      <c r="C34" s="17">
        <f t="shared" si="8"/>
        <v>1.3866437730907929E-3</v>
      </c>
      <c r="D34" s="17">
        <f t="shared" si="8"/>
        <v>1.3704068528190543E-3</v>
      </c>
      <c r="E34" s="17">
        <f t="shared" si="8"/>
        <v>1.4417000679075194E-3</v>
      </c>
      <c r="F34" s="17">
        <f t="shared" si="8"/>
        <v>1.4023679085324993E-3</v>
      </c>
      <c r="G34" s="17">
        <f t="shared" si="8"/>
        <v>1.4404379551677445E-3</v>
      </c>
      <c r="H34" s="50"/>
      <c r="J34" s="12"/>
      <c r="K34" s="12"/>
      <c r="L34" s="12"/>
      <c r="M34" s="12"/>
      <c r="N34" s="12"/>
      <c r="O34" s="12"/>
      <c r="P34" s="12"/>
    </row>
    <row r="35" spans="2:16" ht="15.75" thickBot="1">
      <c r="B35" s="2" t="s">
        <v>13</v>
      </c>
      <c r="C35" s="17">
        <f t="shared" si="8"/>
        <v>1.0168843748524412E-3</v>
      </c>
      <c r="D35" s="17">
        <f t="shared" si="8"/>
        <v>1.0340678058426878E-3</v>
      </c>
      <c r="E35" s="17">
        <f t="shared" si="8"/>
        <v>1.0380240488934141E-3</v>
      </c>
      <c r="F35" s="17">
        <f t="shared" si="8"/>
        <v>1.0376083052967818E-3</v>
      </c>
      <c r="G35" s="17">
        <f t="shared" si="8"/>
        <v>1.0288842536912461E-3</v>
      </c>
      <c r="H35" s="50"/>
      <c r="J35" s="12"/>
      <c r="K35" s="12"/>
      <c r="L35" s="12"/>
      <c r="M35" s="12"/>
      <c r="N35" s="12"/>
      <c r="O35" s="12"/>
      <c r="P35" s="12"/>
    </row>
    <row r="36" spans="2:16" ht="15.75" thickBot="1">
      <c r="B36" s="2" t="s">
        <v>14</v>
      </c>
      <c r="C36" s="17">
        <f t="shared" si="8"/>
        <v>3.7066451756491226E-3</v>
      </c>
      <c r="D36" s="17">
        <f t="shared" si="8"/>
        <v>3.6367635944100024E-3</v>
      </c>
      <c r="E36" s="17">
        <f t="shared" si="8"/>
        <v>3.69075217384325E-3</v>
      </c>
      <c r="F36" s="17">
        <f t="shared" si="8"/>
        <v>3.5645883350028341E-3</v>
      </c>
      <c r="G36" s="17">
        <f t="shared" si="8"/>
        <v>3.6353910297090694E-3</v>
      </c>
      <c r="H36" s="50"/>
      <c r="J36" s="12"/>
      <c r="K36" s="12"/>
      <c r="L36" s="12"/>
      <c r="M36" s="12"/>
      <c r="N36" s="12"/>
      <c r="O36" s="12"/>
      <c r="P36" s="12"/>
    </row>
    <row r="37" spans="2:16" ht="15.75" thickBot="1">
      <c r="B37" s="2" t="s">
        <v>15</v>
      </c>
      <c r="C37" s="17">
        <f t="shared" si="8"/>
        <v>3.6172274949237099E-3</v>
      </c>
      <c r="D37" s="17">
        <f t="shared" si="8"/>
        <v>3.5475450648955243E-3</v>
      </c>
      <c r="E37" s="17">
        <f t="shared" si="8"/>
        <v>3.6330841711269489E-3</v>
      </c>
      <c r="F37" s="17">
        <f t="shared" si="8"/>
        <v>3.471447774813671E-3</v>
      </c>
      <c r="G37" s="17">
        <f t="shared" si="8"/>
        <v>3.5667987461296528E-3</v>
      </c>
      <c r="H37" s="50"/>
      <c r="J37" s="12"/>
      <c r="K37" s="12"/>
      <c r="L37" s="12"/>
      <c r="M37" s="12"/>
      <c r="N37" s="12"/>
      <c r="O37" s="12"/>
      <c r="P37" s="12"/>
    </row>
    <row r="38" spans="2:16" ht="15.75" thickBot="1">
      <c r="B38" s="2" t="s">
        <v>16</v>
      </c>
      <c r="C38" s="17">
        <f t="shared" si="8"/>
        <v>7.1448879407297276E-3</v>
      </c>
      <c r="D38" s="17">
        <f t="shared" si="8"/>
        <v>7.0836973010967386E-3</v>
      </c>
      <c r="E38" s="17">
        <f t="shared" si="8"/>
        <v>7.1508323368212967E-3</v>
      </c>
      <c r="F38" s="17">
        <f t="shared" si="8"/>
        <v>7.1113955775074051E-3</v>
      </c>
      <c r="G38" s="17">
        <f t="shared" si="8"/>
        <v>6.9278206415210562E-3</v>
      </c>
      <c r="H38" s="50"/>
      <c r="J38" s="12"/>
      <c r="K38" s="12"/>
      <c r="L38" s="12"/>
      <c r="M38" s="12"/>
      <c r="N38" s="12"/>
      <c r="O38" s="12"/>
      <c r="P38" s="12"/>
    </row>
    <row r="39" spans="2:16" ht="15.75" thickBot="1">
      <c r="B39" s="2" t="s">
        <v>17</v>
      </c>
      <c r="C39" s="17">
        <f t="shared" si="8"/>
        <v>2.5212553466044015E-3</v>
      </c>
      <c r="D39" s="17">
        <f t="shared" si="8"/>
        <v>2.519443858362033E-3</v>
      </c>
      <c r="E39" s="17">
        <f t="shared" si="8"/>
        <v>2.5373921195172345E-3</v>
      </c>
      <c r="F39" s="17">
        <f t="shared" si="8"/>
        <v>2.5110734206209013E-3</v>
      </c>
      <c r="G39" s="17">
        <f t="shared" si="8"/>
        <v>2.6065067760178235E-3</v>
      </c>
      <c r="H39" s="50"/>
      <c r="J39" s="12"/>
      <c r="K39" s="12"/>
      <c r="L39" s="12"/>
      <c r="M39" s="12"/>
      <c r="N39" s="12"/>
      <c r="O39" s="12"/>
      <c r="P39" s="12"/>
    </row>
    <row r="40" spans="2:16" ht="15.75" thickBot="1">
      <c r="B40" s="2" t="s">
        <v>18</v>
      </c>
      <c r="C40" s="17">
        <f t="shared" si="8"/>
        <v>1.1588146770211245E-3</v>
      </c>
      <c r="D40" s="17">
        <f t="shared" si="8"/>
        <v>1.1673282012049254E-3</v>
      </c>
      <c r="E40" s="17">
        <f t="shared" si="8"/>
        <v>1.1533600543260154E-3</v>
      </c>
      <c r="F40" s="17">
        <f t="shared" si="8"/>
        <v>1.1586814238227811E-3</v>
      </c>
      <c r="G40" s="17">
        <f t="shared" si="8"/>
        <v>1.3718456715883281E-3</v>
      </c>
      <c r="H40" s="50"/>
      <c r="J40" s="12"/>
      <c r="K40" s="12"/>
      <c r="L40" s="12"/>
      <c r="M40" s="12"/>
      <c r="N40" s="12"/>
      <c r="O40" s="12"/>
      <c r="P40" s="12"/>
    </row>
    <row r="41" spans="2:16" ht="15.75" thickBot="1">
      <c r="B41" s="2" t="s">
        <v>19</v>
      </c>
      <c r="C41" s="17">
        <f t="shared" si="8"/>
        <v>9.4520619421766092E-4</v>
      </c>
      <c r="D41" s="17">
        <f t="shared" si="8"/>
        <v>9.3246898928657724E-4</v>
      </c>
      <c r="E41" s="17">
        <f t="shared" si="8"/>
        <v>9.2268804346081249E-4</v>
      </c>
      <c r="F41" s="17">
        <f t="shared" si="8"/>
        <v>9.096425626104219E-4</v>
      </c>
      <c r="G41" s="17">
        <f t="shared" si="8"/>
        <v>9.6029197011182968E-4</v>
      </c>
      <c r="H41" s="50"/>
      <c r="J41" s="12"/>
      <c r="K41" s="12"/>
      <c r="L41" s="12"/>
      <c r="M41" s="12"/>
      <c r="N41" s="12"/>
      <c r="O41" s="12"/>
      <c r="P41" s="12"/>
    </row>
    <row r="42" spans="2:16" ht="15.75" thickBot="1">
      <c r="B42" s="2" t="s">
        <v>21</v>
      </c>
      <c r="C42" s="17">
        <f t="shared" si="8"/>
        <v>1.0000468706003254E-2</v>
      </c>
      <c r="D42" s="17">
        <f t="shared" si="8"/>
        <v>9.9458397405642173E-3</v>
      </c>
      <c r="E42" s="17">
        <f t="shared" si="8"/>
        <v>1.0322572486217839E-2</v>
      </c>
      <c r="F42" s="17">
        <f t="shared" si="8"/>
        <v>1.0373285013539638E-2</v>
      </c>
      <c r="G42" s="17">
        <f t="shared" si="8"/>
        <v>1.054785249566512E-2</v>
      </c>
      <c r="H42" s="50"/>
      <c r="J42" s="12"/>
      <c r="K42" s="12"/>
      <c r="L42" s="12"/>
      <c r="M42" s="12"/>
      <c r="N42" s="12"/>
      <c r="O42" s="12"/>
      <c r="P42" s="12"/>
    </row>
    <row r="43" spans="2:16" ht="15.75" thickBot="1">
      <c r="B43" s="2" t="s">
        <v>20</v>
      </c>
      <c r="C43" s="17">
        <f t="shared" si="8"/>
        <v>3.4332484063766293E-3</v>
      </c>
      <c r="D43" s="17">
        <f t="shared" si="8"/>
        <v>3.417038524690125E-3</v>
      </c>
      <c r="E43" s="17">
        <f t="shared" si="8"/>
        <v>3.4793028305501474E-3</v>
      </c>
      <c r="F43" s="17">
        <f t="shared" si="8"/>
        <v>3.4439482147122936E-3</v>
      </c>
      <c r="G43" s="17">
        <f t="shared" si="8"/>
        <v>3.5109009742284535E-3</v>
      </c>
      <c r="H43" s="50"/>
      <c r="J43" s="12"/>
      <c r="K43" s="12"/>
      <c r="L43" s="12"/>
      <c r="M43" s="12"/>
      <c r="N43" s="12"/>
      <c r="O43" s="12"/>
      <c r="P43" s="12"/>
    </row>
    <row r="44" spans="2:16">
      <c r="B44" s="14"/>
      <c r="C44" s="12"/>
      <c r="D44" s="12"/>
      <c r="E44" s="12"/>
      <c r="F44" s="12"/>
      <c r="G44" s="13"/>
      <c r="H44" s="12"/>
      <c r="J44" s="12"/>
      <c r="K44" s="12"/>
      <c r="L44" s="12"/>
      <c r="M44" s="12"/>
      <c r="N44" s="12"/>
      <c r="O44" s="12"/>
      <c r="P44" s="12"/>
    </row>
    <row r="45" spans="2:16" ht="19.5" thickBot="1">
      <c r="B45" s="16" t="s">
        <v>30</v>
      </c>
      <c r="C45" s="12"/>
      <c r="D45" s="12"/>
      <c r="E45" s="12"/>
      <c r="F45" s="12"/>
      <c r="G45" s="13"/>
      <c r="H45" s="12"/>
    </row>
    <row r="46" spans="2:16" ht="15.75" thickBot="1">
      <c r="B46" s="32" t="s">
        <v>0</v>
      </c>
      <c r="C46" s="34" t="s">
        <v>34</v>
      </c>
      <c r="D46" s="35"/>
      <c r="E46" s="35"/>
      <c r="F46" s="35"/>
      <c r="G46" s="36"/>
      <c r="H46" s="48"/>
    </row>
    <row r="47" spans="2:16" ht="26.25" thickBot="1">
      <c r="B47" s="33"/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48"/>
    </row>
    <row r="48" spans="2:16" ht="15.75" thickBot="1">
      <c r="B48" s="2" t="s">
        <v>6</v>
      </c>
      <c r="C48" s="17">
        <f>C8*0.8*10^5/3412</f>
        <v>3.9995392370817187E-3</v>
      </c>
      <c r="D48" s="17">
        <f t="shared" ref="D48:G48" si="9">D8*0.8*10^5/3412</f>
        <v>3.9096561175498198E-3</v>
      </c>
      <c r="E48" s="17">
        <f t="shared" si="9"/>
        <v>3.9790921874247537E-3</v>
      </c>
      <c r="F48" s="17">
        <f t="shared" si="9"/>
        <v>3.9160928323277453E-3</v>
      </c>
      <c r="G48" s="17">
        <f t="shared" si="9"/>
        <v>3.9097601640267349E-3</v>
      </c>
      <c r="H48" s="50"/>
    </row>
    <row r="49" spans="2:8" ht="15.75" thickBot="1">
      <c r="B49" s="2" t="s">
        <v>7</v>
      </c>
      <c r="C49" s="17">
        <f t="shared" ref="C49:G63" si="10">C9*0.8*10^5/3412</f>
        <v>2.6554821977489121E-3</v>
      </c>
      <c r="D49" s="17">
        <f t="shared" si="10"/>
        <v>2.5563136153210365E-3</v>
      </c>
      <c r="E49" s="17">
        <f t="shared" si="10"/>
        <v>2.5950601222335351E-3</v>
      </c>
      <c r="F49" s="17">
        <f t="shared" si="10"/>
        <v>2.6700632947689175E-3</v>
      </c>
      <c r="G49" s="17">
        <f t="shared" si="10"/>
        <v>2.6750990595972393E-3</v>
      </c>
      <c r="H49" s="50"/>
    </row>
    <row r="50" spans="2:8" ht="15.75" thickBot="1">
      <c r="B50" s="2" t="s">
        <v>8</v>
      </c>
      <c r="C50" s="17">
        <f t="shared" si="10"/>
        <v>3.5672842001491819E-3</v>
      </c>
      <c r="D50" s="17">
        <f t="shared" si="10"/>
        <v>3.5234381755006152E-3</v>
      </c>
      <c r="E50" s="17">
        <f t="shared" si="10"/>
        <v>3.6330841711269485E-3</v>
      </c>
      <c r="F50" s="17">
        <f t="shared" si="10"/>
        <v>3.4762724008802512E-3</v>
      </c>
      <c r="G50" s="17">
        <f t="shared" si="10"/>
        <v>3.4982064625502362E-3</v>
      </c>
      <c r="H50" s="50"/>
    </row>
    <row r="51" spans="2:8" ht="15.75" thickBot="1">
      <c r="B51" s="2" t="s">
        <v>9</v>
      </c>
      <c r="C51" s="17">
        <f t="shared" si="10"/>
        <v>2.5505073033566156E-2</v>
      </c>
      <c r="D51" s="17">
        <f t="shared" si="10"/>
        <v>2.5433744309616167E-2</v>
      </c>
      <c r="E51" s="17">
        <f t="shared" si="10"/>
        <v>2.5950601222335348E-2</v>
      </c>
      <c r="F51" s="17">
        <f t="shared" si="10"/>
        <v>2.5420537211778688E-2</v>
      </c>
      <c r="G51" s="17">
        <f t="shared" si="10"/>
        <v>2.6339436894495895E-2</v>
      </c>
      <c r="H51" s="50"/>
    </row>
    <row r="52" spans="2:8" ht="15.75" thickBot="1">
      <c r="B52" s="2" t="s">
        <v>10</v>
      </c>
      <c r="C52" s="17">
        <f t="shared" si="10"/>
        <v>1.8052789473641029E-2</v>
      </c>
      <c r="D52" s="17">
        <f t="shared" si="10"/>
        <v>1.8354766506802532E-2</v>
      </c>
      <c r="E52" s="17">
        <f t="shared" si="10"/>
        <v>1.8338424863783644E-2</v>
      </c>
      <c r="F52" s="17">
        <f t="shared" si="10"/>
        <v>1.8438063462389152E-2</v>
      </c>
      <c r="G52" s="17">
        <f t="shared" si="10"/>
        <v>1.8725693417180677E-2</v>
      </c>
      <c r="H52" s="50"/>
    </row>
    <row r="53" spans="2:8" ht="15.75" thickBot="1">
      <c r="B53" s="2" t="s">
        <v>11</v>
      </c>
      <c r="C53" s="17">
        <f t="shared" si="10"/>
        <v>6.2219090954845745E-3</v>
      </c>
      <c r="D53" s="17">
        <f t="shared" si="10"/>
        <v>6.2761306608201768E-3</v>
      </c>
      <c r="E53" s="17">
        <f t="shared" si="10"/>
        <v>6.4011483015093858E-3</v>
      </c>
      <c r="F53" s="17">
        <f t="shared" si="10"/>
        <v>6.4363694946676688E-3</v>
      </c>
      <c r="G53" s="17">
        <f t="shared" si="10"/>
        <v>6.5848592236239737E-3</v>
      </c>
      <c r="H53" s="50"/>
    </row>
    <row r="54" spans="2:8" ht="15.75" thickBot="1">
      <c r="B54" s="2" t="s">
        <v>12</v>
      </c>
      <c r="C54" s="17">
        <f t="shared" si="10"/>
        <v>4.1599313192723789E-3</v>
      </c>
      <c r="D54" s="17">
        <f t="shared" si="10"/>
        <v>4.111220558457163E-3</v>
      </c>
      <c r="E54" s="17">
        <f t="shared" si="10"/>
        <v>4.325100203722558E-3</v>
      </c>
      <c r="F54" s="17">
        <f t="shared" si="10"/>
        <v>4.2071037255974981E-3</v>
      </c>
      <c r="G54" s="17">
        <f t="shared" si="10"/>
        <v>4.3213138655032336E-3</v>
      </c>
      <c r="H54" s="50"/>
    </row>
    <row r="55" spans="2:8" ht="15.75" thickBot="1">
      <c r="B55" s="2" t="s">
        <v>13</v>
      </c>
      <c r="C55" s="17">
        <f t="shared" si="10"/>
        <v>3.0506531245573236E-3</v>
      </c>
      <c r="D55" s="17">
        <f t="shared" si="10"/>
        <v>3.1022034175280633E-3</v>
      </c>
      <c r="E55" s="17">
        <f t="shared" si="10"/>
        <v>3.114072146680242E-3</v>
      </c>
      <c r="F55" s="17">
        <f t="shared" si="10"/>
        <v>3.1128249158903455E-3</v>
      </c>
      <c r="G55" s="17">
        <f t="shared" si="10"/>
        <v>3.0866527610737384E-3</v>
      </c>
      <c r="H55" s="50"/>
    </row>
    <row r="56" spans="2:8" ht="15.75" thickBot="1">
      <c r="B56" s="2" t="s">
        <v>14</v>
      </c>
      <c r="C56" s="17">
        <f t="shared" si="10"/>
        <v>1.1119935526947367E-2</v>
      </c>
      <c r="D56" s="17">
        <f t="shared" si="10"/>
        <v>1.0910290783230008E-2</v>
      </c>
      <c r="E56" s="17">
        <f t="shared" si="10"/>
        <v>1.1072256521529749E-2</v>
      </c>
      <c r="F56" s="17">
        <f t="shared" si="10"/>
        <v>1.0693765005008503E-2</v>
      </c>
      <c r="G56" s="17">
        <f t="shared" si="10"/>
        <v>1.0906173089127209E-2</v>
      </c>
      <c r="H56" s="50"/>
    </row>
    <row r="57" spans="2:8" ht="15.75" thickBot="1">
      <c r="B57" s="2" t="s">
        <v>15</v>
      </c>
      <c r="C57" s="17">
        <f t="shared" si="10"/>
        <v>1.0851682484771131E-2</v>
      </c>
      <c r="D57" s="17">
        <f t="shared" si="10"/>
        <v>1.0642635194686573E-2</v>
      </c>
      <c r="E57" s="17">
        <f t="shared" si="10"/>
        <v>1.0899252513380846E-2</v>
      </c>
      <c r="F57" s="17">
        <f t="shared" si="10"/>
        <v>1.0414343324441014E-2</v>
      </c>
      <c r="G57" s="17">
        <f t="shared" si="10"/>
        <v>1.0700396238388957E-2</v>
      </c>
      <c r="H57" s="50"/>
    </row>
    <row r="58" spans="2:8" ht="15.75" thickBot="1">
      <c r="B58" s="2" t="s">
        <v>16</v>
      </c>
      <c r="C58" s="17">
        <f t="shared" si="10"/>
        <v>2.1434663822189181E-2</v>
      </c>
      <c r="D58" s="17">
        <f t="shared" si="10"/>
        <v>2.1251091903290217E-2</v>
      </c>
      <c r="E58" s="17">
        <f t="shared" si="10"/>
        <v>2.1452497010463891E-2</v>
      </c>
      <c r="F58" s="17">
        <f t="shared" si="10"/>
        <v>2.1334186732522218E-2</v>
      </c>
      <c r="G58" s="17">
        <f t="shared" si="10"/>
        <v>2.0783461924563169E-2</v>
      </c>
      <c r="H58" s="50"/>
    </row>
    <row r="59" spans="2:8" ht="15.75" thickBot="1">
      <c r="B59" s="2" t="s">
        <v>17</v>
      </c>
      <c r="C59" s="17">
        <f t="shared" si="10"/>
        <v>7.5637660398132044E-3</v>
      </c>
      <c r="D59" s="17">
        <f t="shared" si="10"/>
        <v>7.5583315750861E-3</v>
      </c>
      <c r="E59" s="17">
        <f t="shared" si="10"/>
        <v>7.6121763585517031E-3</v>
      </c>
      <c r="F59" s="17">
        <f t="shared" si="10"/>
        <v>7.5332202618627045E-3</v>
      </c>
      <c r="G59" s="17">
        <f t="shared" si="10"/>
        <v>7.8195203280534697E-3</v>
      </c>
      <c r="H59" s="50"/>
    </row>
    <row r="60" spans="2:8" ht="15.75" thickBot="1">
      <c r="B60" s="2" t="s">
        <v>18</v>
      </c>
      <c r="C60" s="17">
        <f t="shared" si="10"/>
        <v>3.4764440310633732E-3</v>
      </c>
      <c r="D60" s="17">
        <f t="shared" si="10"/>
        <v>3.5019846036147763E-3</v>
      </c>
      <c r="E60" s="17">
        <f t="shared" si="10"/>
        <v>3.4600801629780463E-3</v>
      </c>
      <c r="F60" s="17">
        <f t="shared" si="10"/>
        <v>3.4760442714683432E-3</v>
      </c>
      <c r="G60" s="17">
        <f t="shared" si="10"/>
        <v>4.1155370147649842E-3</v>
      </c>
      <c r="H60" s="50"/>
    </row>
    <row r="61" spans="2:8" ht="15.75" thickBot="1">
      <c r="B61" s="2" t="s">
        <v>19</v>
      </c>
      <c r="C61" s="17">
        <f t="shared" si="10"/>
        <v>2.835618582652983E-3</v>
      </c>
      <c r="D61" s="17">
        <f t="shared" si="10"/>
        <v>2.7974069678597317E-3</v>
      </c>
      <c r="E61" s="17">
        <f t="shared" si="10"/>
        <v>2.7680641303824373E-3</v>
      </c>
      <c r="F61" s="17">
        <f t="shared" si="10"/>
        <v>2.7289276878312658E-3</v>
      </c>
      <c r="G61" s="17">
        <f t="shared" si="10"/>
        <v>2.880875910335489E-3</v>
      </c>
      <c r="H61" s="50"/>
    </row>
    <row r="62" spans="2:8" ht="15.75" thickBot="1">
      <c r="B62" s="2" t="s">
        <v>21</v>
      </c>
      <c r="C62" s="17">
        <f t="shared" si="10"/>
        <v>3.0001406118009763E-2</v>
      </c>
      <c r="D62" s="17">
        <f t="shared" si="10"/>
        <v>2.983751922169265E-2</v>
      </c>
      <c r="E62" s="17">
        <f t="shared" si="10"/>
        <v>3.0967717458653517E-2</v>
      </c>
      <c r="F62" s="17">
        <f t="shared" si="10"/>
        <v>3.1119855040618913E-2</v>
      </c>
      <c r="G62" s="17">
        <f t="shared" si="10"/>
        <v>3.1643557486995363E-2</v>
      </c>
      <c r="H62" s="50"/>
    </row>
    <row r="63" spans="2:8" ht="15.75" thickBot="1">
      <c r="B63" s="2" t="s">
        <v>20</v>
      </c>
      <c r="C63" s="17">
        <f t="shared" si="10"/>
        <v>1.0299745219129887E-2</v>
      </c>
      <c r="D63" s="17">
        <f t="shared" si="10"/>
        <v>1.0251115574070374E-2</v>
      </c>
      <c r="E63" s="17">
        <f t="shared" si="10"/>
        <v>1.0437908491650442E-2</v>
      </c>
      <c r="F63" s="17">
        <f t="shared" si="10"/>
        <v>1.0331844644136881E-2</v>
      </c>
      <c r="G63" s="17">
        <f t="shared" si="10"/>
        <v>1.053270292268536E-2</v>
      </c>
      <c r="H63" s="50"/>
    </row>
  </sheetData>
  <mergeCells count="39">
    <mergeCell ref="J25:O25"/>
    <mergeCell ref="B26:B27"/>
    <mergeCell ref="C26:G26"/>
    <mergeCell ref="B46:B47"/>
    <mergeCell ref="C46:G46"/>
    <mergeCell ref="AO7:AO8"/>
    <mergeCell ref="U16:V16"/>
    <mergeCell ref="W16:X16"/>
    <mergeCell ref="Y16:AD16"/>
    <mergeCell ref="AF16:AG16"/>
    <mergeCell ref="AH16:AO16"/>
    <mergeCell ref="AI7:AI8"/>
    <mergeCell ref="AJ7:AJ8"/>
    <mergeCell ref="AK7:AK8"/>
    <mergeCell ref="AL7:AL8"/>
    <mergeCell ref="AM7:AM8"/>
    <mergeCell ref="AN7:AN8"/>
    <mergeCell ref="AA7:AA8"/>
    <mergeCell ref="AB7:AB8"/>
    <mergeCell ref="AC7:AC8"/>
    <mergeCell ref="AD7:AD8"/>
    <mergeCell ref="AF7:AG8"/>
    <mergeCell ref="AH7:AH8"/>
    <mergeCell ref="R6:S6"/>
    <mergeCell ref="U6:V6"/>
    <mergeCell ref="W6:AD6"/>
    <mergeCell ref="AF6:AG6"/>
    <mergeCell ref="AH6:AO6"/>
    <mergeCell ref="U7:V8"/>
    <mergeCell ref="W7:W8"/>
    <mergeCell ref="X7:X8"/>
    <mergeCell ref="Y7:Y8"/>
    <mergeCell ref="Z7:Z8"/>
    <mergeCell ref="B4:G4"/>
    <mergeCell ref="J4:O4"/>
    <mergeCell ref="B6:B7"/>
    <mergeCell ref="C6:G6"/>
    <mergeCell ref="J6:J7"/>
    <mergeCell ref="K6:O6"/>
  </mergeCell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Q63"/>
  <sheetViews>
    <sheetView tabSelected="1" workbookViewId="0">
      <selection activeCell="M14" sqref="M14"/>
    </sheetView>
  </sheetViews>
  <sheetFormatPr defaultRowHeight="15"/>
  <cols>
    <col min="1" max="1" width="9.140625" style="1"/>
    <col min="2" max="2" width="24.28515625" style="1" bestFit="1" customWidth="1"/>
    <col min="3" max="3" width="13.42578125" style="1" customWidth="1"/>
    <col min="4" max="4" width="13.85546875" style="1" bestFit="1" customWidth="1"/>
    <col min="5" max="5" width="13.28515625" style="1" customWidth="1"/>
    <col min="6" max="6" width="12" style="1" customWidth="1"/>
    <col min="7" max="8" width="9.140625" style="1" customWidth="1"/>
    <col min="9" max="9" width="13.5703125" style="1" bestFit="1" customWidth="1"/>
    <col min="10" max="10" width="51.5703125" style="1" customWidth="1"/>
    <col min="11" max="11" width="24.28515625" style="1" bestFit="1" customWidth="1"/>
    <col min="12" max="12" width="14.85546875" style="1" bestFit="1" customWidth="1"/>
    <col min="13" max="13" width="13.85546875" style="1" bestFit="1" customWidth="1"/>
    <col min="14" max="14" width="10.42578125" style="1" bestFit="1" customWidth="1"/>
    <col min="15" max="15" width="9.140625" style="1" bestFit="1" customWidth="1"/>
    <col min="16" max="17" width="9.140625" style="1" customWidth="1"/>
    <col min="18" max="18" width="13.5703125" style="1" bestFit="1" customWidth="1"/>
    <col min="19" max="19" width="14.7109375" style="1" bestFit="1" customWidth="1"/>
    <col min="20" max="20" width="24.28515625" style="1" bestFit="1" customWidth="1"/>
    <col min="21" max="21" width="13.28515625" style="1" bestFit="1" customWidth="1"/>
    <col min="22" max="22" width="24.28515625" style="1" bestFit="1" customWidth="1"/>
    <col min="23" max="24" width="8.140625" style="1" bestFit="1" customWidth="1"/>
    <col min="25" max="25" width="9.42578125" style="1" customWidth="1"/>
    <col min="26" max="26" width="6.28515625" style="1" bestFit="1" customWidth="1"/>
    <col min="27" max="28" width="9.7109375" style="1" customWidth="1"/>
    <col min="29" max="29" width="6.85546875" style="1" bestFit="1" customWidth="1"/>
    <col min="30" max="30" width="13.5703125" style="1" customWidth="1"/>
    <col min="31" max="31" width="14.7109375" style="1" bestFit="1" customWidth="1"/>
    <col min="32" max="32" width="6.7109375" style="1" bestFit="1" customWidth="1"/>
    <col min="33" max="16384" width="9.140625" style="1"/>
  </cols>
  <sheetData>
    <row r="2" spans="2:43">
      <c r="B2" s="11" t="s">
        <v>31</v>
      </c>
      <c r="C2" s="11">
        <v>3</v>
      </c>
    </row>
    <row r="3" spans="2:43" ht="15.75" thickBot="1"/>
    <row r="4" spans="2:43" ht="48" customHeight="1">
      <c r="B4" s="29" t="s">
        <v>28</v>
      </c>
      <c r="C4" s="30"/>
      <c r="D4" s="30"/>
      <c r="E4" s="30"/>
      <c r="F4" s="30"/>
      <c r="G4" s="30"/>
      <c r="H4" s="30"/>
      <c r="I4" s="31"/>
      <c r="K4" s="29" t="s">
        <v>36</v>
      </c>
      <c r="L4" s="30"/>
      <c r="M4" s="30"/>
      <c r="N4" s="30"/>
      <c r="O4" s="30"/>
      <c r="P4" s="30"/>
      <c r="Q4" s="30"/>
      <c r="R4" s="31"/>
    </row>
    <row r="5" spans="2:43" ht="19.5" thickBot="1">
      <c r="B5" s="16" t="s">
        <v>29</v>
      </c>
      <c r="C5" s="12"/>
      <c r="D5" s="12"/>
      <c r="E5" s="12"/>
      <c r="F5" s="12"/>
      <c r="G5" s="12"/>
      <c r="H5" s="12"/>
      <c r="I5" s="13"/>
      <c r="K5" s="15"/>
      <c r="L5" s="12"/>
      <c r="M5" s="12"/>
      <c r="N5" s="12"/>
      <c r="O5" s="12"/>
      <c r="P5" s="12"/>
      <c r="Q5" s="12"/>
      <c r="R5" s="13"/>
    </row>
    <row r="6" spans="2:43" ht="15.75" customHeight="1" thickBot="1">
      <c r="B6" s="32" t="s">
        <v>0</v>
      </c>
      <c r="C6" s="34" t="s">
        <v>32</v>
      </c>
      <c r="D6" s="35"/>
      <c r="E6" s="35"/>
      <c r="F6" s="35"/>
      <c r="G6" s="35"/>
      <c r="H6" s="35"/>
      <c r="I6" s="36"/>
      <c r="K6" s="32" t="s">
        <v>0</v>
      </c>
      <c r="L6" s="34" t="s">
        <v>35</v>
      </c>
      <c r="M6" s="35"/>
      <c r="N6" s="35"/>
      <c r="O6" s="35"/>
      <c r="P6" s="35"/>
      <c r="Q6" s="35"/>
      <c r="R6" s="36"/>
      <c r="T6" s="27" t="s">
        <v>22</v>
      </c>
      <c r="U6" s="28"/>
      <c r="W6" s="24" t="s">
        <v>24</v>
      </c>
      <c r="X6" s="24"/>
      <c r="Y6" s="25" t="s">
        <v>0</v>
      </c>
      <c r="Z6" s="25"/>
      <c r="AA6" s="25"/>
      <c r="AB6" s="25"/>
      <c r="AC6" s="25"/>
      <c r="AD6" s="25"/>
      <c r="AE6" s="25"/>
      <c r="AF6" s="25"/>
      <c r="AH6" s="24" t="s">
        <v>24</v>
      </c>
      <c r="AI6" s="24"/>
      <c r="AJ6" s="25" t="s">
        <v>0</v>
      </c>
      <c r="AK6" s="25"/>
      <c r="AL6" s="25"/>
      <c r="AM6" s="25"/>
      <c r="AN6" s="25"/>
      <c r="AO6" s="25"/>
      <c r="AP6" s="25"/>
      <c r="AQ6" s="25"/>
    </row>
    <row r="7" spans="2:43" ht="43.5" customHeight="1" thickBot="1">
      <c r="B7" s="33"/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K7" s="33"/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T7" s="5" t="s">
        <v>0</v>
      </c>
      <c r="U7" s="6" t="s">
        <v>23</v>
      </c>
      <c r="W7" s="22" t="s">
        <v>25</v>
      </c>
      <c r="X7" s="22"/>
      <c r="Y7" s="26" t="s">
        <v>14</v>
      </c>
      <c r="Z7" s="26" t="s">
        <v>15</v>
      </c>
      <c r="AA7" s="26" t="s">
        <v>27</v>
      </c>
      <c r="AB7" s="26" t="s">
        <v>17</v>
      </c>
      <c r="AC7" s="26" t="s">
        <v>18</v>
      </c>
      <c r="AD7" s="26" t="s">
        <v>19</v>
      </c>
      <c r="AE7" s="26" t="s">
        <v>21</v>
      </c>
      <c r="AF7" s="26" t="s">
        <v>20</v>
      </c>
      <c r="AH7" s="22" t="s">
        <v>25</v>
      </c>
      <c r="AI7" s="22"/>
      <c r="AJ7" s="26" t="s">
        <v>6</v>
      </c>
      <c r="AK7" s="26" t="s">
        <v>7</v>
      </c>
      <c r="AL7" s="26" t="s">
        <v>8</v>
      </c>
      <c r="AM7" s="26" t="s">
        <v>9</v>
      </c>
      <c r="AN7" s="26" t="s">
        <v>10</v>
      </c>
      <c r="AO7" s="26" t="s">
        <v>11</v>
      </c>
      <c r="AP7" s="26" t="s">
        <v>12</v>
      </c>
      <c r="AQ7" s="26" t="s">
        <v>13</v>
      </c>
    </row>
    <row r="8" spans="2:43" ht="15.75" thickBot="1">
      <c r="B8" s="2" t="s">
        <v>6</v>
      </c>
      <c r="C8" s="4">
        <f>'Average Factors per CHD,HDH'!$H8*'HDH65, CDH 65'!$C$7</f>
        <v>21.922823290879485</v>
      </c>
      <c r="D8" s="4">
        <f>'Average Factors per CHD,HDH'!$H8*'HDH65, CDH 65'!$C$8</f>
        <v>24.472298050768131</v>
      </c>
      <c r="E8" s="4">
        <f>'Average Factors per CHD,HDH'!$H8*'HDH65, CDH 65'!$C$4</f>
        <v>18.526288188040919</v>
      </c>
      <c r="F8" s="4">
        <f>'Average Factors per CHD,HDH'!$H8*'HDH65, CDH 65'!$C$5</f>
        <v>19.26578226991402</v>
      </c>
      <c r="G8" s="4">
        <f>'Average Factors per CHD,HDH'!$H8*'HDH65, CDH 65'!$C$9</f>
        <v>19.952224724290328</v>
      </c>
      <c r="H8" s="4">
        <f>'Average Factors per CHD,HDH'!$H8*'HDH65, CDH 65'!$C$10</f>
        <v>22.523442781488729</v>
      </c>
      <c r="I8" s="4">
        <f>'Average Factors per CHD,HDH'!$H8*'HDH65, CDH 65'!$C$6</f>
        <v>20.309662334731154</v>
      </c>
      <c r="K8" s="2" t="s">
        <v>6</v>
      </c>
      <c r="L8" s="4">
        <f>'Average Factors per CHD,HDH'!$P8*'HDH65, CDH 65'!$D$7</f>
        <v>475.01295591348895</v>
      </c>
      <c r="M8" s="4">
        <f>'Average Factors per CHD,HDH'!$P8*'HDH65, CDH 65'!$D$8</f>
        <v>532.75342451947199</v>
      </c>
      <c r="N8" s="4">
        <f>'Average Factors per CHD,HDH'!$P8*'HDH65, CDH 65'!$D$4</f>
        <v>535.35645118760374</v>
      </c>
      <c r="O8" s="4">
        <f>'Average Factors per CHD,HDH'!$P8*'HDH65, CDH 65'!$D$5</f>
        <v>633.53167699010817</v>
      </c>
      <c r="P8" s="4">
        <f>'Average Factors per CHD,HDH'!$P8*'HDH65, CDH 65'!$D$9</f>
        <v>648.54870023094725</v>
      </c>
      <c r="Q8" s="4">
        <f>'Average Factors per CHD,HDH'!$P8*'HDH65, CDH 65'!$D$10</f>
        <v>554.95464941825003</v>
      </c>
      <c r="R8" s="4">
        <f>'Average Factors per CHD,HDH'!$P8*'HDH65, CDH 65'!$D$6</f>
        <v>578.82443245490026</v>
      </c>
      <c r="T8" s="2" t="s">
        <v>6</v>
      </c>
      <c r="U8" s="7">
        <v>7500</v>
      </c>
      <c r="W8" s="22"/>
      <c r="X8" s="22"/>
      <c r="Y8" s="26"/>
      <c r="Z8" s="26"/>
      <c r="AA8" s="26"/>
      <c r="AB8" s="26"/>
      <c r="AC8" s="26"/>
      <c r="AD8" s="26"/>
      <c r="AE8" s="26"/>
      <c r="AF8" s="26"/>
      <c r="AH8" s="22"/>
      <c r="AI8" s="22"/>
      <c r="AJ8" s="26"/>
      <c r="AK8" s="26"/>
      <c r="AL8" s="26"/>
      <c r="AM8" s="26"/>
      <c r="AN8" s="26"/>
      <c r="AO8" s="26"/>
      <c r="AP8" s="26"/>
      <c r="AQ8" s="26"/>
    </row>
    <row r="9" spans="2:43" ht="15.75" thickBot="1">
      <c r="B9" s="2" t="s">
        <v>7</v>
      </c>
      <c r="C9" s="4">
        <f>'Average Factors per CHD,HDH'!$H9*'HDH65, CDH 65'!$C$7</f>
        <v>14.625510674485929</v>
      </c>
      <c r="D9" s="4">
        <f>'Average Factors per CHD,HDH'!$H9*'HDH65, CDH 65'!$C$8</f>
        <v>16.326357769786672</v>
      </c>
      <c r="E9" s="4">
        <f>'Average Factors per CHD,HDH'!$H9*'HDH65, CDH 65'!$C$4</f>
        <v>12.359558897029498</v>
      </c>
      <c r="F9" s="4">
        <f>'Average Factors per CHD,HDH'!$H9*'HDH65, CDH 65'!$C$5</f>
        <v>12.852902224421722</v>
      </c>
      <c r="G9" s="4">
        <f>'Average Factors per CHD,HDH'!$H9*'HDH65, CDH 65'!$C$9</f>
        <v>13.310852886646771</v>
      </c>
      <c r="H9" s="4">
        <f>'Average Factors per CHD,HDH'!$H9*'HDH65, CDH 65'!$C$10</f>
        <v>15.026205724327633</v>
      </c>
      <c r="I9" s="4">
        <f>'Average Factors per CHD,HDH'!$H9*'HDH65, CDH 65'!$C$6</f>
        <v>13.549312482730818</v>
      </c>
      <c r="K9" s="2" t="s">
        <v>7</v>
      </c>
      <c r="L9" s="4">
        <f>'Average Factors per CHD,HDH'!$P9*'HDH65, CDH 65'!$D$7</f>
        <v>447.510318913741</v>
      </c>
      <c r="M9" s="4">
        <f>'Average Factors per CHD,HDH'!$P9*'HDH65, CDH 65'!$D$8</f>
        <v>501.90768891894623</v>
      </c>
      <c r="N9" s="4">
        <f>'Average Factors per CHD,HDH'!$P9*'HDH65, CDH 65'!$D$4</f>
        <v>504.36000370298507</v>
      </c>
      <c r="O9" s="4">
        <f>'Average Factors per CHD,HDH'!$P9*'HDH65, CDH 65'!$D$5</f>
        <v>596.85101065629601</v>
      </c>
      <c r="P9" s="4">
        <f>'Average Factors per CHD,HDH'!$P9*'HDH65, CDH 65'!$D$9</f>
        <v>610.99856763549315</v>
      </c>
      <c r="Q9" s="4">
        <f>'Average Factors per CHD,HDH'!$P9*'HDH65, CDH 65'!$D$10</f>
        <v>522.82349155346913</v>
      </c>
      <c r="R9" s="4">
        <f>'Average Factors per CHD,HDH'!$P9*'HDH65, CDH 65'!$D$6</f>
        <v>545.31124496345944</v>
      </c>
      <c r="T9" s="2" t="s">
        <v>7</v>
      </c>
      <c r="U9" s="7">
        <v>50000</v>
      </c>
      <c r="W9" s="8">
        <v>4.1666666666666664E-2</v>
      </c>
      <c r="X9" s="8">
        <v>0.20833333333333334</v>
      </c>
      <c r="Y9" s="9">
        <v>1</v>
      </c>
      <c r="Z9" s="10">
        <v>1</v>
      </c>
      <c r="AA9" s="9">
        <v>1</v>
      </c>
      <c r="AB9" s="9">
        <v>1</v>
      </c>
      <c r="AC9" s="9">
        <v>0.75</v>
      </c>
      <c r="AD9" s="9">
        <v>1</v>
      </c>
      <c r="AE9" s="9">
        <v>1</v>
      </c>
      <c r="AF9" s="9">
        <f t="shared" ref="AF9:AF15" si="0">AVERAGE(Y9:AE9)</f>
        <v>0.9642857142857143</v>
      </c>
      <c r="AH9" s="8">
        <v>4.1666666666666664E-2</v>
      </c>
      <c r="AI9" s="8">
        <v>0.20833333333333334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  <c r="AP9" s="9">
        <v>1</v>
      </c>
      <c r="AQ9" s="9">
        <v>1</v>
      </c>
    </row>
    <row r="10" spans="2:43" ht="15.75" thickBot="1">
      <c r="B10" s="2" t="s">
        <v>8</v>
      </c>
      <c r="C10" s="4">
        <f>'Average Factors per CHD,HDH'!$H10*'HDH65, CDH 65'!$C$7</f>
        <v>19.681120911335526</v>
      </c>
      <c r="D10" s="4">
        <f>'Average Factors per CHD,HDH'!$H10*'HDH65, CDH 65'!$C$8</f>
        <v>21.969900980581507</v>
      </c>
      <c r="E10" s="4">
        <f>'Average Factors per CHD,HDH'!$H10*'HDH65, CDH 65'!$C$4</f>
        <v>16.631896039538482</v>
      </c>
      <c r="F10" s="4">
        <f>'Average Factors per CHD,HDH'!$H10*'HDH65, CDH 65'!$C$5</f>
        <v>17.295773690945566</v>
      </c>
      <c r="G10" s="4">
        <f>'Average Factors per CHD,HDH'!$H10*'HDH65, CDH 65'!$C$9</f>
        <v>17.912024470509827</v>
      </c>
      <c r="H10" s="4">
        <f>'Average Factors per CHD,HDH'!$H10*'HDH65, CDH 65'!$C$10</f>
        <v>20.220324491984883</v>
      </c>
      <c r="I10" s="4">
        <f>'Average Factors per CHD,HDH'!$H10*'HDH65, CDH 65'!$C$6</f>
        <v>18.232912557596283</v>
      </c>
      <c r="K10" s="2" t="s">
        <v>8</v>
      </c>
      <c r="L10" s="4">
        <f>'Average Factors per CHD,HDH'!$P10*'HDH65, CDH 65'!$D$7</f>
        <v>467.8796664164239</v>
      </c>
      <c r="M10" s="4">
        <f>'Average Factors per CHD,HDH'!$P10*'HDH65, CDH 65'!$D$8</f>
        <v>524.75304398176229</v>
      </c>
      <c r="N10" s="4">
        <f>'Average Factors per CHD,HDH'!$P10*'HDH65, CDH 65'!$D$4</f>
        <v>527.31698088915982</v>
      </c>
      <c r="O10" s="4">
        <f>'Average Factors per CHD,HDH'!$P10*'HDH65, CDH 65'!$D$5</f>
        <v>624.01790520499787</v>
      </c>
      <c r="P10" s="4">
        <f>'Average Factors per CHD,HDH'!$P10*'HDH65, CDH 65'!$D$9</f>
        <v>638.80941717750738</v>
      </c>
      <c r="Q10" s="4">
        <f>'Average Factors per CHD,HDH'!$P10*'HDH65, CDH 65'!$D$10</f>
        <v>546.62087215436509</v>
      </c>
      <c r="R10" s="4">
        <f>'Average Factors per CHD,HDH'!$P10*'HDH65, CDH 65'!$D$6</f>
        <v>570.13220165724772</v>
      </c>
      <c r="T10" s="2" t="s">
        <v>8</v>
      </c>
      <c r="U10" s="7">
        <v>537600</v>
      </c>
      <c r="W10" s="8">
        <v>0.20833333333333334</v>
      </c>
      <c r="X10" s="8">
        <v>0.29166666666666669</v>
      </c>
      <c r="Y10" s="9">
        <v>0.1</v>
      </c>
      <c r="Z10" s="10">
        <v>0.1</v>
      </c>
      <c r="AA10" s="9">
        <v>0.1</v>
      </c>
      <c r="AB10" s="9">
        <v>0.5</v>
      </c>
      <c r="AC10" s="9">
        <v>0.75</v>
      </c>
      <c r="AD10" s="9">
        <v>0.5</v>
      </c>
      <c r="AE10" s="9">
        <v>0.1</v>
      </c>
      <c r="AF10" s="9">
        <f t="shared" si="0"/>
        <v>0.30714285714285711</v>
      </c>
      <c r="AH10" s="8">
        <v>0.20833333333333334</v>
      </c>
      <c r="AI10" s="8">
        <v>0.29166666666666669</v>
      </c>
      <c r="AJ10" s="9">
        <v>0.1</v>
      </c>
      <c r="AK10" s="9">
        <v>0.1</v>
      </c>
      <c r="AL10" s="9">
        <v>0.1</v>
      </c>
      <c r="AM10" s="9">
        <v>0.3</v>
      </c>
      <c r="AN10" s="9">
        <v>0.8</v>
      </c>
      <c r="AO10" s="9">
        <v>0.1</v>
      </c>
      <c r="AP10" s="9">
        <v>0.1</v>
      </c>
      <c r="AQ10" s="9">
        <v>0.3</v>
      </c>
    </row>
    <row r="11" spans="2:43" ht="15.75" thickBot="1">
      <c r="B11" s="2" t="s">
        <v>9</v>
      </c>
      <c r="C11" s="4">
        <f>'Average Factors per CHD,HDH'!$H11*'HDH65, CDH 65'!$C$7</f>
        <v>143.06268622400856</v>
      </c>
      <c r="D11" s="4">
        <f>'Average Factors per CHD,HDH'!$H11*'HDH65, CDH 65'!$C$8</f>
        <v>159.69990045369761</v>
      </c>
      <c r="E11" s="4">
        <f>'Average Factors per CHD,HDH'!$H11*'HDH65, CDH 65'!$C$4</f>
        <v>120.89777483376896</v>
      </c>
      <c r="F11" s="4">
        <f>'Average Factors per CHD,HDH'!$H11*'HDH65, CDH 65'!$C$5</f>
        <v>125.72352233881483</v>
      </c>
      <c r="G11" s="4">
        <f>'Average Factors per CHD,HDH'!$H11*'HDH65, CDH 65'!$C$9</f>
        <v>130.20306861614725</v>
      </c>
      <c r="H11" s="4">
        <f>'Average Factors per CHD,HDH'!$H11*'HDH65, CDH 65'!$C$10</f>
        <v>146.98217399184554</v>
      </c>
      <c r="I11" s="4">
        <f>'Average Factors per CHD,HDH'!$H11*'HDH65, CDH 65'!$C$6</f>
        <v>132.5356142024828</v>
      </c>
      <c r="K11" s="2" t="s">
        <v>9</v>
      </c>
      <c r="L11" s="4">
        <f>'Average Factors per CHD,HDH'!$P11*'HDH65, CDH 65'!$D$7</f>
        <v>566.58620317678935</v>
      </c>
      <c r="M11" s="4">
        <f>'Average Factors per CHD,HDH'!$P11*'HDH65, CDH 65'!$D$8</f>
        <v>635.45790966361335</v>
      </c>
      <c r="N11" s="4">
        <f>'Average Factors per CHD,HDH'!$P11*'HDH65, CDH 65'!$D$4</f>
        <v>638.5627491807345</v>
      </c>
      <c r="O11" s="4">
        <f>'Average Factors per CHD,HDH'!$P11*'HDH65, CDH 65'!$D$5</f>
        <v>755.66424660514474</v>
      </c>
      <c r="P11" s="4">
        <f>'Average Factors per CHD,HDH'!$P11*'HDH65, CDH 65'!$D$9</f>
        <v>773.57625947789302</v>
      </c>
      <c r="Q11" s="4">
        <f>'Average Factors per CHD,HDH'!$P11*'HDH65, CDH 65'!$D$10</f>
        <v>661.93909836526132</v>
      </c>
      <c r="R11" s="4">
        <f>'Average Factors per CHD,HDH'!$P11*'HDH65, CDH 65'!$D$6</f>
        <v>690.41051071943809</v>
      </c>
      <c r="T11" s="2" t="s">
        <v>9</v>
      </c>
      <c r="U11" s="7">
        <v>30000</v>
      </c>
      <c r="W11" s="8">
        <v>0.29166666666666669</v>
      </c>
      <c r="X11" s="8">
        <v>0.41666666666666669</v>
      </c>
      <c r="Y11" s="9">
        <v>1</v>
      </c>
      <c r="Z11" s="10">
        <v>1</v>
      </c>
      <c r="AA11" s="9">
        <v>1</v>
      </c>
      <c r="AB11" s="9">
        <v>0.7</v>
      </c>
      <c r="AC11" s="9">
        <v>0.75</v>
      </c>
      <c r="AD11" s="9">
        <v>1</v>
      </c>
      <c r="AE11" s="9">
        <v>0.3</v>
      </c>
      <c r="AF11" s="9">
        <f t="shared" si="0"/>
        <v>0.8214285714285714</v>
      </c>
      <c r="AH11" s="8">
        <v>0.29166666666666669</v>
      </c>
      <c r="AI11" s="8">
        <v>0.41666666666666669</v>
      </c>
      <c r="AJ11" s="9">
        <v>1</v>
      </c>
      <c r="AK11" s="9">
        <v>1</v>
      </c>
      <c r="AL11" s="9">
        <v>1</v>
      </c>
      <c r="AM11" s="9">
        <v>0.5</v>
      </c>
      <c r="AN11" s="9">
        <v>0.5</v>
      </c>
      <c r="AO11" s="9">
        <v>0.3</v>
      </c>
      <c r="AP11" s="9">
        <v>0.3</v>
      </c>
      <c r="AQ11" s="9">
        <v>0.75</v>
      </c>
    </row>
    <row r="12" spans="2:43" ht="15.75" thickBot="1">
      <c r="B12" s="2" t="s">
        <v>10</v>
      </c>
      <c r="C12" s="4">
        <f>'Average Factors per CHD,HDH'!$H12*'HDH65, CDH 65'!$C$7</f>
        <v>102.20688722919658</v>
      </c>
      <c r="D12" s="4">
        <f>'Average Factors per CHD,HDH'!$H12*'HDH65, CDH 65'!$C$8</f>
        <v>114.09285081245585</v>
      </c>
      <c r="E12" s="4">
        <f>'Average Factors per CHD,HDH'!$H12*'HDH65, CDH 65'!$C$4</f>
        <v>86.371824581483082</v>
      </c>
      <c r="F12" s="4">
        <f>'Average Factors per CHD,HDH'!$H12*'HDH65, CDH 65'!$C$5</f>
        <v>89.819436562377291</v>
      </c>
      <c r="G12" s="4">
        <f>'Average Factors per CHD,HDH'!$H12*'HDH65, CDH 65'!$C$9</f>
        <v>93.019715358263966</v>
      </c>
      <c r="H12" s="4">
        <f>'Average Factors per CHD,HDH'!$H12*'HDH65, CDH 65'!$C$10</f>
        <v>105.00704885664059</v>
      </c>
      <c r="I12" s="4">
        <f>'Average Factors per CHD,HDH'!$H12*'HDH65, CDH 65'!$C$6</f>
        <v>94.686133276114788</v>
      </c>
      <c r="K12" s="2" t="s">
        <v>10</v>
      </c>
      <c r="L12" s="4">
        <f>'Average Factors per CHD,HDH'!$P12*'HDH65, CDH 65'!$D$7</f>
        <v>560.55645147356142</v>
      </c>
      <c r="M12" s="4">
        <f>'Average Factors per CHD,HDH'!$P12*'HDH65, CDH 65'!$D$8</f>
        <v>628.69520808062362</v>
      </c>
      <c r="N12" s="4">
        <f>'Average Factors per CHD,HDH'!$P12*'HDH65, CDH 65'!$D$4</f>
        <v>631.76700512113371</v>
      </c>
      <c r="O12" s="4">
        <f>'Average Factors per CHD,HDH'!$P12*'HDH65, CDH 65'!$D$5</f>
        <v>747.62227920020598</v>
      </c>
      <c r="P12" s="4">
        <f>'Average Factors per CHD,HDH'!$P12*'HDH65, CDH 65'!$D$9</f>
        <v>765.34366796399763</v>
      </c>
      <c r="Q12" s="4">
        <f>'Average Factors per CHD,HDH'!$P12*'HDH65, CDH 65'!$D$10</f>
        <v>654.89457736665224</v>
      </c>
      <c r="R12" s="4">
        <f>'Average Factors per CHD,HDH'!$P12*'HDH65, CDH 65'!$D$6</f>
        <v>683.06298984865896</v>
      </c>
      <c r="T12" s="2" t="s">
        <v>10</v>
      </c>
      <c r="U12" s="7">
        <v>7500</v>
      </c>
      <c r="W12" s="8">
        <v>0.41666666666666669</v>
      </c>
      <c r="X12" s="8">
        <v>0.54166666666666663</v>
      </c>
      <c r="Y12" s="9">
        <v>0.5</v>
      </c>
      <c r="Z12" s="10">
        <v>0.5</v>
      </c>
      <c r="AA12" s="9">
        <v>0.6</v>
      </c>
      <c r="AB12" s="9">
        <v>0.7</v>
      </c>
      <c r="AC12" s="9">
        <v>0.5</v>
      </c>
      <c r="AD12" s="9">
        <v>0.2</v>
      </c>
      <c r="AE12" s="9">
        <v>1</v>
      </c>
      <c r="AF12" s="9">
        <f t="shared" si="0"/>
        <v>0.5714285714285714</v>
      </c>
      <c r="AH12" s="8">
        <v>0.41666666666666669</v>
      </c>
      <c r="AI12" s="8">
        <v>0.54166666666666663</v>
      </c>
      <c r="AJ12" s="9">
        <v>0.6</v>
      </c>
      <c r="AK12" s="9">
        <v>0.6</v>
      </c>
      <c r="AL12" s="9">
        <v>0.6</v>
      </c>
      <c r="AM12" s="9">
        <v>0.5</v>
      </c>
      <c r="AN12" s="9">
        <v>1</v>
      </c>
      <c r="AO12" s="9">
        <v>0.7</v>
      </c>
      <c r="AP12" s="9">
        <v>0.7</v>
      </c>
      <c r="AQ12" s="9">
        <v>0.9</v>
      </c>
    </row>
    <row r="13" spans="2:43" ht="15.75" thickBot="1">
      <c r="B13" s="2" t="s">
        <v>11</v>
      </c>
      <c r="C13" s="4">
        <f>'Average Factors per CHD,HDH'!$H13*'HDH65, CDH 65'!$C$7</f>
        <v>35.496635270015382</v>
      </c>
      <c r="D13" s="4">
        <f>'Average Factors per CHD,HDH'!$H13*'HDH65, CDH 65'!$C$8</f>
        <v>39.624651743127536</v>
      </c>
      <c r="E13" s="4">
        <f>'Average Factors per CHD,HDH'!$H13*'HDH65, CDH 65'!$C$4</f>
        <v>29.997089608055706</v>
      </c>
      <c r="F13" s="4">
        <f>'Average Factors per CHD,HDH'!$H13*'HDH65, CDH 65'!$C$5</f>
        <v>31.194451433231983</v>
      </c>
      <c r="G13" s="4">
        <f>'Average Factors per CHD,HDH'!$H13*'HDH65, CDH 65'!$C$9</f>
        <v>32.305913999597102</v>
      </c>
      <c r="H13" s="4">
        <f>'Average Factors per CHD,HDH'!$H13*'HDH65, CDH 65'!$C$10</f>
        <v>36.469136426063493</v>
      </c>
      <c r="I13" s="4">
        <f>'Average Factors per CHD,HDH'!$H13*'HDH65, CDH 65'!$C$6</f>
        <v>32.884663931631735</v>
      </c>
      <c r="K13" s="2" t="s">
        <v>11</v>
      </c>
      <c r="L13" s="4">
        <f>'Average Factors per CHD,HDH'!$P13*'HDH65, CDH 65'!$D$7</f>
        <v>654.19087518918968</v>
      </c>
      <c r="M13" s="4">
        <f>'Average Factors per CHD,HDH'!$P13*'HDH65, CDH 65'!$D$8</f>
        <v>733.71141714691544</v>
      </c>
      <c r="N13" s="4">
        <f>'Average Factors per CHD,HDH'!$P13*'HDH65, CDH 65'!$D$4</f>
        <v>737.29632209101567</v>
      </c>
      <c r="O13" s="4">
        <f>'Average Factors per CHD,HDH'!$P13*'HDH65, CDH 65'!$D$5</f>
        <v>872.50386978016456</v>
      </c>
      <c r="P13" s="4">
        <f>'Average Factors per CHD,HDH'!$P13*'HDH65, CDH 65'!$D$9</f>
        <v>893.18541005051065</v>
      </c>
      <c r="Q13" s="4">
        <f>'Average Factors per CHD,HDH'!$P13*'HDH65, CDH 65'!$D$10</f>
        <v>764.28708580183275</v>
      </c>
      <c r="R13" s="4">
        <f>'Average Factors per CHD,HDH'!$P13*'HDH65, CDH 65'!$D$6</f>
        <v>797.16070337567885</v>
      </c>
      <c r="T13" s="2" t="s">
        <v>11</v>
      </c>
      <c r="U13" s="7">
        <v>45000</v>
      </c>
      <c r="W13" s="8">
        <v>0.54166666666666663</v>
      </c>
      <c r="X13" s="8">
        <v>0.625</v>
      </c>
      <c r="Y13" s="9">
        <v>1</v>
      </c>
      <c r="Z13" s="10">
        <v>1</v>
      </c>
      <c r="AA13" s="9">
        <v>1</v>
      </c>
      <c r="AB13" s="9">
        <v>0.7</v>
      </c>
      <c r="AC13" s="9">
        <v>0.5</v>
      </c>
      <c r="AD13" s="9">
        <v>1</v>
      </c>
      <c r="AE13" s="9">
        <v>1</v>
      </c>
      <c r="AF13" s="9">
        <f t="shared" si="0"/>
        <v>0.88571428571428579</v>
      </c>
      <c r="AH13" s="8">
        <v>0.54166666666666663</v>
      </c>
      <c r="AI13" s="8">
        <v>0.625</v>
      </c>
      <c r="AJ13" s="9">
        <v>1</v>
      </c>
      <c r="AK13" s="9">
        <v>1</v>
      </c>
      <c r="AL13" s="9">
        <v>1</v>
      </c>
      <c r="AM13" s="9">
        <v>0.5</v>
      </c>
      <c r="AN13" s="9">
        <v>0.3</v>
      </c>
      <c r="AO13" s="9">
        <v>0.7</v>
      </c>
      <c r="AP13" s="9">
        <v>0.7</v>
      </c>
      <c r="AQ13" s="9">
        <v>0.3</v>
      </c>
    </row>
    <row r="14" spans="2:43" ht="15.75" thickBot="1">
      <c r="B14" s="2" t="s">
        <v>12</v>
      </c>
      <c r="C14" s="4">
        <f>'Average Factors per CHD,HDH'!$H14*'HDH65, CDH 65'!$C$7</f>
        <v>23.491381701741172</v>
      </c>
      <c r="D14" s="4">
        <f>'Average Factors per CHD,HDH'!$H14*'HDH65, CDH 65'!$C$8</f>
        <v>26.223269101865192</v>
      </c>
      <c r="E14" s="4">
        <f>'Average Factors per CHD,HDH'!$H14*'HDH65, CDH 65'!$C$4</f>
        <v>19.851827548269611</v>
      </c>
      <c r="F14" s="4">
        <f>'Average Factors per CHD,HDH'!$H14*'HDH65, CDH 65'!$C$5</f>
        <v>20.644231770707826</v>
      </c>
      <c r="G14" s="4">
        <f>'Average Factors per CHD,HDH'!$H14*'HDH65, CDH 65'!$C$9</f>
        <v>21.379788569121764</v>
      </c>
      <c r="H14" s="4">
        <f>'Average Factors per CHD,HDH'!$H14*'HDH65, CDH 65'!$C$10</f>
        <v>24.134974980042923</v>
      </c>
      <c r="I14" s="4">
        <f>'Average Factors per CHD,HDH'!$H14*'HDH65, CDH 65'!$C$6</f>
        <v>21.762800521095894</v>
      </c>
      <c r="K14" s="2" t="s">
        <v>12</v>
      </c>
      <c r="L14" s="4">
        <f>'Average Factors per CHD,HDH'!$P14*'HDH65, CDH 65'!$D$7</f>
        <v>398.51996948874785</v>
      </c>
      <c r="M14" s="4">
        <f>'Average Factors per CHD,HDH'!$P14*'HDH65, CDH 65'!$D$8</f>
        <v>446.96228985213838</v>
      </c>
      <c r="N14" s="4">
        <f>'Average Factors per CHD,HDH'!$P14*'HDH65, CDH 65'!$D$4</f>
        <v>449.14614209332063</v>
      </c>
      <c r="O14" s="4">
        <f>'Average Factors per CHD,HDH'!$P14*'HDH65, CDH 65'!$D$5</f>
        <v>531.51187023672423</v>
      </c>
      <c r="P14" s="4">
        <f>'Average Factors per CHD,HDH'!$P14*'HDH65, CDH 65'!$D$9</f>
        <v>544.11065005788123</v>
      </c>
      <c r="Q14" s="4">
        <f>'Average Factors per CHD,HDH'!$P14*'HDH65, CDH 65'!$D$10</f>
        <v>465.58837438126272</v>
      </c>
      <c r="R14" s="4">
        <f>'Average Factors per CHD,HDH'!$P14*'HDH65, CDH 65'!$D$6</f>
        <v>485.614323334961</v>
      </c>
      <c r="T14" s="2" t="s">
        <v>12</v>
      </c>
      <c r="U14" s="7">
        <v>3000</v>
      </c>
      <c r="W14" s="8">
        <v>0.625</v>
      </c>
      <c r="X14" s="8">
        <v>0.75</v>
      </c>
      <c r="Y14" s="9">
        <v>0.2</v>
      </c>
      <c r="Z14" s="10">
        <v>0.2</v>
      </c>
      <c r="AA14" s="9">
        <v>0.5</v>
      </c>
      <c r="AB14" s="9">
        <v>0.5</v>
      </c>
      <c r="AC14" s="9">
        <v>0.5</v>
      </c>
      <c r="AD14" s="9">
        <v>0.5</v>
      </c>
      <c r="AE14" s="9">
        <v>0.5</v>
      </c>
      <c r="AF14" s="9">
        <f t="shared" si="0"/>
        <v>0.41428571428571426</v>
      </c>
      <c r="AH14" s="8">
        <v>0.625</v>
      </c>
      <c r="AI14" s="8">
        <v>0.75</v>
      </c>
      <c r="AJ14" s="9">
        <v>0.5</v>
      </c>
      <c r="AK14" s="9">
        <v>0.5</v>
      </c>
      <c r="AL14" s="9">
        <v>0.5</v>
      </c>
      <c r="AM14" s="9">
        <v>0.5</v>
      </c>
      <c r="AN14" s="9">
        <v>1</v>
      </c>
      <c r="AO14" s="9">
        <v>1</v>
      </c>
      <c r="AP14" s="9">
        <v>0.5</v>
      </c>
      <c r="AQ14" s="9">
        <v>0.75</v>
      </c>
    </row>
    <row r="15" spans="2:43" ht="15.75" thickBot="1">
      <c r="B15" s="2" t="s">
        <v>13</v>
      </c>
      <c r="C15" s="4">
        <f>'Average Factors per CHD,HDH'!$H15*'HDH65, CDH 65'!$C$7</f>
        <v>17.1991922772485</v>
      </c>
      <c r="D15" s="4">
        <f>'Average Factors per CHD,HDH'!$H15*'HDH65, CDH 65'!$C$8</f>
        <v>19.199340981615386</v>
      </c>
      <c r="E15" s="4">
        <f>'Average Factors per CHD,HDH'!$H15*'HDH65, CDH 65'!$C$4</f>
        <v>14.534496241749826</v>
      </c>
      <c r="F15" s="4">
        <f>'Average Factors per CHD,HDH'!$H15*'HDH65, CDH 65'!$C$5</f>
        <v>15.114654222921631</v>
      </c>
      <c r="G15" s="4">
        <f>'Average Factors per CHD,HDH'!$H15*'HDH65, CDH 65'!$C$9</f>
        <v>15.653191417854741</v>
      </c>
      <c r="H15" s="4">
        <f>'Average Factors per CHD,HDH'!$H15*'HDH65, CDH 65'!$C$10</f>
        <v>17.67039847032807</v>
      </c>
      <c r="I15" s="4">
        <f>'Average Factors per CHD,HDH'!$H15*'HDH65, CDH 65'!$C$6</f>
        <v>15.933613246171424</v>
      </c>
      <c r="K15" s="2" t="s">
        <v>13</v>
      </c>
      <c r="L15" s="4">
        <f>'Average Factors per CHD,HDH'!$P15*'HDH65, CDH 65'!$D$7</f>
        <v>630.98609782510914</v>
      </c>
      <c r="M15" s="4">
        <f>'Average Factors per CHD,HDH'!$P15*'HDH65, CDH 65'!$D$8</f>
        <v>707.6859699416874</v>
      </c>
      <c r="N15" s="4">
        <f>'Average Factors per CHD,HDH'!$P15*'HDH65, CDH 65'!$D$4</f>
        <v>711.14371487140318</v>
      </c>
      <c r="O15" s="4">
        <f>'Average Factors per CHD,HDH'!$P15*'HDH65, CDH 65'!$D$5</f>
        <v>841.55532125188938</v>
      </c>
      <c r="P15" s="4">
        <f>'Average Factors per CHD,HDH'!$P15*'HDH65, CDH 65'!$D$9</f>
        <v>861.50326746624864</v>
      </c>
      <c r="Q15" s="4">
        <f>'Average Factors per CHD,HDH'!$P15*'HDH65, CDH 65'!$D$10</f>
        <v>737.17709032361006</v>
      </c>
      <c r="R15" s="4">
        <f>'Average Factors per CHD,HDH'!$P15*'HDH65, CDH 65'!$D$6</f>
        <v>768.88464917379633</v>
      </c>
      <c r="T15" s="2" t="s">
        <v>13</v>
      </c>
      <c r="U15" s="7">
        <v>6000</v>
      </c>
      <c r="W15" s="8">
        <v>0.75</v>
      </c>
      <c r="X15" s="8">
        <v>1</v>
      </c>
      <c r="Y15" s="9">
        <v>1</v>
      </c>
      <c r="Z15" s="10">
        <v>1</v>
      </c>
      <c r="AA15" s="9">
        <v>0.5</v>
      </c>
      <c r="AB15" s="9">
        <v>1</v>
      </c>
      <c r="AC15" s="9">
        <v>0.75</v>
      </c>
      <c r="AD15" s="9">
        <v>0.5</v>
      </c>
      <c r="AE15" s="9">
        <v>1</v>
      </c>
      <c r="AF15" s="9">
        <f t="shared" si="0"/>
        <v>0.8214285714285714</v>
      </c>
      <c r="AH15" s="8">
        <v>0.75</v>
      </c>
      <c r="AI15" s="8">
        <v>1</v>
      </c>
      <c r="AJ15" s="9">
        <v>0.5</v>
      </c>
      <c r="AK15" s="9">
        <v>0.5</v>
      </c>
      <c r="AL15" s="9">
        <v>0.5</v>
      </c>
      <c r="AM15" s="9">
        <v>1</v>
      </c>
      <c r="AN15" s="9">
        <v>0.5</v>
      </c>
      <c r="AO15" s="9">
        <v>0.5</v>
      </c>
      <c r="AP15" s="9">
        <v>1</v>
      </c>
      <c r="AQ15" s="9">
        <v>0.5</v>
      </c>
    </row>
    <row r="16" spans="2:43" ht="15.75" thickBot="1">
      <c r="B16" s="2" t="s">
        <v>14</v>
      </c>
      <c r="C16" s="4">
        <f>'Average Factors per CHD,HDH'!$H16*'HDH65, CDH 65'!$C$7</f>
        <v>60.831031675156908</v>
      </c>
      <c r="D16" s="4">
        <f>'Average Factors per CHD,HDH'!$H16*'HDH65, CDH 65'!$C$8</f>
        <v>67.905265582717519</v>
      </c>
      <c r="E16" s="4">
        <f>'Average Factors per CHD,HDH'!$H16*'HDH65, CDH 65'!$C$4</f>
        <v>51.406390893943623</v>
      </c>
      <c r="F16" s="4">
        <f>'Average Factors per CHD,HDH'!$H16*'HDH65, CDH 65'!$C$5</f>
        <v>53.458324959239334</v>
      </c>
      <c r="G16" s="4">
        <f>'Average Factors per CHD,HDH'!$H16*'HDH65, CDH 65'!$C$9</f>
        <v>55.36305238103585</v>
      </c>
      <c r="H16" s="4">
        <f>'Average Factors per CHD,HDH'!$H16*'HDH65, CDH 65'!$C$10</f>
        <v>62.497619175005418</v>
      </c>
      <c r="I16" s="4">
        <f>'Average Factors per CHD,HDH'!$H16*'HDH65, CDH 65'!$C$6</f>
        <v>56.354863440867</v>
      </c>
      <c r="K16" s="2" t="s">
        <v>14</v>
      </c>
      <c r="L16" s="4">
        <f>'Average Factors per CHD,HDH'!$P16*'HDH65, CDH 65'!$D$7</f>
        <v>352.50847798955681</v>
      </c>
      <c r="M16" s="4">
        <f>'Average Factors per CHD,HDH'!$P16*'HDH65, CDH 65'!$D$8</f>
        <v>395.35784547166355</v>
      </c>
      <c r="N16" s="4">
        <f>'Average Factors per CHD,HDH'!$P16*'HDH65, CDH 65'!$D$4</f>
        <v>397.28955903342262</v>
      </c>
      <c r="O16" s="4">
        <f>'Average Factors per CHD,HDH'!$P16*'HDH65, CDH 65'!$D$5</f>
        <v>470.14567588894846</v>
      </c>
      <c r="P16" s="4">
        <f>'Average Factors per CHD,HDH'!$P16*'HDH65, CDH 65'!$D$9</f>
        <v>481.28985193859313</v>
      </c>
      <c r="Q16" s="4">
        <f>'Average Factors per CHD,HDH'!$P16*'HDH65, CDH 65'!$D$10</f>
        <v>411.8334381921228</v>
      </c>
      <c r="R16" s="4">
        <f>'Average Factors per CHD,HDH'!$P16*'HDH65, CDH 65'!$D$6</f>
        <v>429.54727269587676</v>
      </c>
      <c r="T16" s="2" t="s">
        <v>14</v>
      </c>
      <c r="U16" s="7">
        <v>75000</v>
      </c>
      <c r="W16" s="22" t="s">
        <v>26</v>
      </c>
      <c r="X16" s="22"/>
      <c r="Y16" s="23"/>
      <c r="Z16" s="23"/>
      <c r="AA16" s="23"/>
      <c r="AB16" s="23"/>
      <c r="AC16" s="23"/>
      <c r="AD16" s="23"/>
      <c r="AE16" s="23"/>
      <c r="AF16" s="23"/>
      <c r="AH16" s="22" t="s">
        <v>26</v>
      </c>
      <c r="AI16" s="22"/>
      <c r="AJ16" s="23"/>
      <c r="AK16" s="23"/>
      <c r="AL16" s="23"/>
      <c r="AM16" s="23"/>
      <c r="AN16" s="23"/>
      <c r="AO16" s="23"/>
      <c r="AP16" s="23"/>
      <c r="AQ16" s="23"/>
    </row>
    <row r="17" spans="2:43" ht="15.75" thickBot="1">
      <c r="B17" s="2" t="s">
        <v>15</v>
      </c>
      <c r="C17" s="4">
        <f>'Average Factors per CHD,HDH'!$H17*'HDH65, CDH 65'!$C$7</f>
        <v>59.503137713845668</v>
      </c>
      <c r="D17" s="4">
        <f>'Average Factors per CHD,HDH'!$H17*'HDH65, CDH 65'!$C$8</f>
        <v>66.422946614496709</v>
      </c>
      <c r="E17" s="4">
        <f>'Average Factors per CHD,HDH'!$H17*'HDH65, CDH 65'!$C$4</f>
        <v>50.284229487814606</v>
      </c>
      <c r="F17" s="4">
        <f>'Average Factors per CHD,HDH'!$H17*'HDH65, CDH 65'!$C$5</f>
        <v>52.291371433376675</v>
      </c>
      <c r="G17" s="4">
        <f>'Average Factors per CHD,HDH'!$H17*'HDH65, CDH 65'!$C$9</f>
        <v>54.15452014161702</v>
      </c>
      <c r="H17" s="4">
        <f>'Average Factors per CHD,HDH'!$H17*'HDH65, CDH 65'!$C$10</f>
        <v>61.133344908838211</v>
      </c>
      <c r="I17" s="4">
        <f>'Average Factors per CHD,HDH'!$H17*'HDH65, CDH 65'!$C$6</f>
        <v>55.124680739819567</v>
      </c>
      <c r="K17" s="2" t="s">
        <v>15</v>
      </c>
      <c r="L17" s="4">
        <f>'Average Factors per CHD,HDH'!$P17*'HDH65, CDH 65'!$D$7</f>
        <v>340.46385376069873</v>
      </c>
      <c r="M17" s="4">
        <f>'Average Factors per CHD,HDH'!$P17*'HDH65, CDH 65'!$D$8</f>
        <v>381.84913013013295</v>
      </c>
      <c r="N17" s="4">
        <f>'Average Factors per CHD,HDH'!$P17*'HDH65, CDH 65'!$D$4</f>
        <v>383.71484027517459</v>
      </c>
      <c r="O17" s="4">
        <f>'Average Factors per CHD,HDH'!$P17*'HDH65, CDH 65'!$D$5</f>
        <v>454.0815856542942</v>
      </c>
      <c r="P17" s="4">
        <f>'Average Factors per CHD,HDH'!$P17*'HDH65, CDH 65'!$D$9</f>
        <v>464.84498387520762</v>
      </c>
      <c r="Q17" s="4">
        <f>'Average Factors per CHD,HDH'!$P17*'HDH65, CDH 65'!$D$10</f>
        <v>397.76177944452888</v>
      </c>
      <c r="R17" s="4">
        <f>'Average Factors per CHD,HDH'!$P17*'HDH65, CDH 65'!$D$6</f>
        <v>414.87036189458263</v>
      </c>
      <c r="T17" s="2" t="s">
        <v>15</v>
      </c>
      <c r="U17" s="7">
        <v>225000</v>
      </c>
      <c r="W17" s="8">
        <v>4.1666666666666664E-2</v>
      </c>
      <c r="X17" s="8">
        <v>0.20833333333333334</v>
      </c>
      <c r="Y17" s="9">
        <v>1</v>
      </c>
      <c r="Z17" s="10">
        <f t="shared" ref="Z17:Z23" si="1">AVERAGE(Y17:Y17)</f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f t="shared" ref="AF17:AF23" si="2">AVERAGE(Y17:AE17)</f>
        <v>1</v>
      </c>
      <c r="AH17" s="8">
        <v>4.1666666666666664E-2</v>
      </c>
      <c r="AI17" s="8">
        <v>0.20833333333333334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  <c r="AP17" s="9">
        <v>1</v>
      </c>
      <c r="AQ17" s="9">
        <v>1</v>
      </c>
    </row>
    <row r="18" spans="2:43" ht="15.75" thickBot="1">
      <c r="B18" s="2" t="s">
        <v>16</v>
      </c>
      <c r="C18" s="4">
        <f>'Average Factors per CHD,HDH'!$H18*'HDH65, CDH 65'!$C$7</f>
        <v>118.16032990704579</v>
      </c>
      <c r="D18" s="4">
        <f>'Average Factors per CHD,HDH'!$H18*'HDH65, CDH 65'!$C$8</f>
        <v>131.90157001654646</v>
      </c>
      <c r="E18" s="4">
        <f>'Average Factors per CHD,HDH'!$H18*'HDH65, CDH 65'!$C$4</f>
        <v>99.853577032782837</v>
      </c>
      <c r="F18" s="4">
        <f>'Average Factors per CHD,HDH'!$H18*'HDH65, CDH 65'!$C$5</f>
        <v>103.83932574402597</v>
      </c>
      <c r="G18" s="4">
        <f>'Average Factors per CHD,HDH'!$H18*'HDH65, CDH 65'!$C$9</f>
        <v>107.53913510685794</v>
      </c>
      <c r="H18" s="4">
        <f>'Average Factors per CHD,HDH'!$H18*'HDH65, CDH 65'!$C$10</f>
        <v>121.39756793142541</v>
      </c>
      <c r="I18" s="4">
        <f>'Average Factors per CHD,HDH'!$H18*'HDH65, CDH 65'!$C$6</f>
        <v>109.46566370267274</v>
      </c>
      <c r="K18" s="2" t="s">
        <v>16</v>
      </c>
      <c r="L18" s="4">
        <f>'Average Factors per CHD,HDH'!$P18*'HDH65, CDH 65'!$D$7</f>
        <v>441.74189236279278</v>
      </c>
      <c r="M18" s="4">
        <f>'Average Factors per CHD,HDH'!$P18*'HDH65, CDH 65'!$D$8</f>
        <v>495.43807801497252</v>
      </c>
      <c r="N18" s="4">
        <f>'Average Factors per CHD,HDH'!$P18*'HDH65, CDH 65'!$D$4</f>
        <v>497.85878235984677</v>
      </c>
      <c r="O18" s="4">
        <f>'Average Factors per CHD,HDH'!$P18*'HDH65, CDH 65'!$D$5</f>
        <v>589.15757640166896</v>
      </c>
      <c r="P18" s="4">
        <f>'Average Factors per CHD,HDH'!$P18*'HDH65, CDH 65'!$D$9</f>
        <v>603.12277078527734</v>
      </c>
      <c r="Q18" s="4">
        <f>'Average Factors per CHD,HDH'!$P18*'HDH65, CDH 65'!$D$10</f>
        <v>516.08427508700413</v>
      </c>
      <c r="R18" s="4">
        <f>'Average Factors per CHD,HDH'!$P18*'HDH65, CDH 65'!$D$6</f>
        <v>538.28216042388226</v>
      </c>
      <c r="T18" s="2" t="s">
        <v>16</v>
      </c>
      <c r="U18" s="7">
        <v>1000000</v>
      </c>
      <c r="W18" s="8">
        <v>0.20833333333333334</v>
      </c>
      <c r="X18" s="8">
        <v>0.29166666666666669</v>
      </c>
      <c r="Y18" s="9">
        <v>1</v>
      </c>
      <c r="Z18" s="10">
        <f t="shared" si="1"/>
        <v>1</v>
      </c>
      <c r="AA18" s="9">
        <v>1</v>
      </c>
      <c r="AB18" s="9">
        <v>0.5</v>
      </c>
      <c r="AC18" s="9">
        <v>0.75</v>
      </c>
      <c r="AD18" s="9">
        <v>1</v>
      </c>
      <c r="AE18" s="9">
        <v>0.1</v>
      </c>
      <c r="AF18" s="9">
        <f t="shared" si="2"/>
        <v>0.76428571428571423</v>
      </c>
      <c r="AH18" s="8">
        <v>0.20833333333333334</v>
      </c>
      <c r="AI18" s="8">
        <v>0.29166666666666669</v>
      </c>
      <c r="AJ18" s="9">
        <v>1</v>
      </c>
      <c r="AK18" s="9">
        <v>1</v>
      </c>
      <c r="AL18" s="9">
        <v>1</v>
      </c>
      <c r="AM18" s="9">
        <v>0.3</v>
      </c>
      <c r="AN18" s="9">
        <v>0.8</v>
      </c>
      <c r="AO18" s="9">
        <v>0.1</v>
      </c>
      <c r="AP18" s="9">
        <v>0.1</v>
      </c>
      <c r="AQ18" s="9">
        <v>0.3</v>
      </c>
    </row>
    <row r="19" spans="2:43" ht="15.75" thickBot="1">
      <c r="B19" s="2" t="s">
        <v>17</v>
      </c>
      <c r="C19" s="4">
        <f>'Average Factors per CHD,HDH'!$H19*'HDH65, CDH 65'!$C$7</f>
        <v>42.354110660974435</v>
      </c>
      <c r="D19" s="4">
        <f>'Average Factors per CHD,HDH'!$H19*'HDH65, CDH 65'!$C$8</f>
        <v>47.279604730554787</v>
      </c>
      <c r="E19" s="4">
        <f>'Average Factors per CHD,HDH'!$H19*'HDH65, CDH 65'!$C$4</f>
        <v>35.792126298797982</v>
      </c>
      <c r="F19" s="4">
        <f>'Average Factors per CHD,HDH'!$H19*'HDH65, CDH 65'!$C$5</f>
        <v>37.220802421449548</v>
      </c>
      <c r="G19" s="4">
        <f>'Average Factors per CHD,HDH'!$H19*'HDH65, CDH 65'!$C$9</f>
        <v>38.54698469684746</v>
      </c>
      <c r="H19" s="4">
        <f>'Average Factors per CHD,HDH'!$H19*'HDH65, CDH 65'!$C$10</f>
        <v>43.514486039312921</v>
      </c>
      <c r="I19" s="4">
        <f>'Average Factors per CHD,HDH'!$H19*'HDH65, CDH 65'!$C$6</f>
        <v>39.237541378627732</v>
      </c>
      <c r="K19" s="2" t="s">
        <v>17</v>
      </c>
      <c r="L19" s="4">
        <f>'Average Factors per CHD,HDH'!$P19*'HDH65, CDH 65'!$D$7</f>
        <v>384.36165572587282</v>
      </c>
      <c r="M19" s="4">
        <f>'Average Factors per CHD,HDH'!$P19*'HDH65, CDH 65'!$D$8</f>
        <v>431.08295424941315</v>
      </c>
      <c r="N19" s="4">
        <f>'Average Factors per CHD,HDH'!$P19*'HDH65, CDH 65'!$D$4</f>
        <v>433.1892202524902</v>
      </c>
      <c r="O19" s="4">
        <f>'Average Factors per CHD,HDH'!$P19*'HDH65, CDH 65'!$D$5</f>
        <v>512.62872157755385</v>
      </c>
      <c r="P19" s="4">
        <f>'Average Factors per CHD,HDH'!$P19*'HDH65, CDH 65'!$D$9</f>
        <v>524.77990155078828</v>
      </c>
      <c r="Q19" s="4">
        <f>'Average Factors per CHD,HDH'!$P19*'HDH65, CDH 65'!$D$10</f>
        <v>449.04730544237498</v>
      </c>
      <c r="R19" s="4">
        <f>'Average Factors per CHD,HDH'!$P19*'HDH65, CDH 65'!$D$6</f>
        <v>468.36178774347485</v>
      </c>
      <c r="T19" s="2" t="s">
        <v>17</v>
      </c>
      <c r="U19" s="7">
        <v>67500</v>
      </c>
      <c r="W19" s="8">
        <v>0.29166666666666669</v>
      </c>
      <c r="X19" s="8">
        <v>0.41666666666666669</v>
      </c>
      <c r="Y19" s="9">
        <v>1</v>
      </c>
      <c r="Z19" s="10">
        <f t="shared" si="1"/>
        <v>1</v>
      </c>
      <c r="AA19" s="9">
        <v>1</v>
      </c>
      <c r="AB19" s="9">
        <v>0.7</v>
      </c>
      <c r="AC19" s="9">
        <v>0.75</v>
      </c>
      <c r="AD19" s="9">
        <v>1</v>
      </c>
      <c r="AE19" s="9">
        <v>0.3</v>
      </c>
      <c r="AF19" s="9">
        <f t="shared" si="2"/>
        <v>0.8214285714285714</v>
      </c>
      <c r="AH19" s="8">
        <v>0.29166666666666669</v>
      </c>
      <c r="AI19" s="8">
        <v>0.41666666666666669</v>
      </c>
      <c r="AJ19" s="9">
        <v>1</v>
      </c>
      <c r="AK19" s="9">
        <v>1</v>
      </c>
      <c r="AL19" s="9">
        <v>1</v>
      </c>
      <c r="AM19" s="9">
        <v>1</v>
      </c>
      <c r="AN19" s="9">
        <v>0.5</v>
      </c>
      <c r="AO19" s="9">
        <v>0.3</v>
      </c>
      <c r="AP19" s="9">
        <v>0.3</v>
      </c>
      <c r="AQ19" s="9">
        <v>0.75</v>
      </c>
    </row>
    <row r="20" spans="2:43" ht="15.75" thickBot="1">
      <c r="B20" s="2" t="s">
        <v>18</v>
      </c>
      <c r="C20" s="4">
        <f>'Average Factors per CHD,HDH'!$H20*'HDH65, CDH 65'!$C$7</f>
        <v>20.050099473401264</v>
      </c>
      <c r="D20" s="4">
        <f>'Average Factors per CHD,HDH'!$H20*'HDH65, CDH 65'!$C$8</f>
        <v>22.381789231716262</v>
      </c>
      <c r="E20" s="4">
        <f>'Average Factors per CHD,HDH'!$H20*'HDH65, CDH 65'!$C$4</f>
        <v>16.943708212876697</v>
      </c>
      <c r="F20" s="4">
        <f>'Average Factors per CHD,HDH'!$H20*'HDH65, CDH 65'!$C$5</f>
        <v>17.620032138167637</v>
      </c>
      <c r="G20" s="4">
        <f>'Average Factors per CHD,HDH'!$H20*'HDH65, CDH 65'!$C$9</f>
        <v>18.247836290506747</v>
      </c>
      <c r="H20" s="4">
        <f>'Average Factors per CHD,HDH'!$H20*'HDH65, CDH 65'!$C$10</f>
        <v>20.599411958047757</v>
      </c>
      <c r="I20" s="4">
        <f>'Average Factors per CHD,HDH'!$H20*'HDH65, CDH 65'!$C$6</f>
        <v>18.5747403370241</v>
      </c>
      <c r="K20" s="2" t="s">
        <v>18</v>
      </c>
      <c r="L20" s="4">
        <f>'Average Factors per CHD,HDH'!$P20*'HDH65, CDH 65'!$D$7</f>
        <v>605.47153288870675</v>
      </c>
      <c r="M20" s="4">
        <f>'Average Factors per CHD,HDH'!$P20*'HDH65, CDH 65'!$D$8</f>
        <v>679.06996762896642</v>
      </c>
      <c r="N20" s="4">
        <f>'Average Factors per CHD,HDH'!$P20*'HDH65, CDH 65'!$D$4</f>
        <v>682.3878951239609</v>
      </c>
      <c r="O20" s="4">
        <f>'Average Factors per CHD,HDH'!$P20*'HDH65, CDH 65'!$D$5</f>
        <v>807.526175497861</v>
      </c>
      <c r="P20" s="4">
        <f>'Average Factors per CHD,HDH'!$P20*'HDH65, CDH 65'!$D$9</f>
        <v>826.66750620866401</v>
      </c>
      <c r="Q20" s="4">
        <f>'Average Factors per CHD,HDH'!$P20*'HDH65, CDH 65'!$D$10</f>
        <v>707.36858454904518</v>
      </c>
      <c r="R20" s="4">
        <f>'Average Factors per CHD,HDH'!$P20*'HDH65, CDH 65'!$D$6</f>
        <v>737.79401599254788</v>
      </c>
      <c r="T20" s="2" t="s">
        <v>18</v>
      </c>
      <c r="U20" s="7">
        <v>56000</v>
      </c>
      <c r="W20" s="8">
        <v>0.41666666666666669</v>
      </c>
      <c r="X20" s="8">
        <v>0.54166666666666663</v>
      </c>
      <c r="Y20" s="9">
        <v>1</v>
      </c>
      <c r="Z20" s="10">
        <f t="shared" si="1"/>
        <v>1</v>
      </c>
      <c r="AA20" s="9">
        <v>1</v>
      </c>
      <c r="AB20" s="9">
        <v>0.7</v>
      </c>
      <c r="AC20" s="9">
        <v>0.5</v>
      </c>
      <c r="AD20" s="9">
        <v>1</v>
      </c>
      <c r="AE20" s="9">
        <v>1</v>
      </c>
      <c r="AF20" s="9">
        <f t="shared" si="2"/>
        <v>0.88571428571428579</v>
      </c>
      <c r="AH20" s="8">
        <v>0.41666666666666669</v>
      </c>
      <c r="AI20" s="8">
        <v>0.54166666666666663</v>
      </c>
      <c r="AJ20" s="9">
        <v>1</v>
      </c>
      <c r="AK20" s="9">
        <v>1</v>
      </c>
      <c r="AL20" s="9">
        <v>1</v>
      </c>
      <c r="AM20" s="9">
        <v>1</v>
      </c>
      <c r="AN20" s="9">
        <v>1</v>
      </c>
      <c r="AO20" s="9">
        <v>1</v>
      </c>
      <c r="AP20" s="9">
        <v>1</v>
      </c>
      <c r="AQ20" s="9">
        <v>0.9</v>
      </c>
    </row>
    <row r="21" spans="2:43" ht="15.75" thickBot="1">
      <c r="B21" s="2" t="s">
        <v>19</v>
      </c>
      <c r="C21" s="4">
        <f>'Average Factors per CHD,HDH'!$H21*'HDH65, CDH 65'!$C$7</f>
        <v>15.580610116164175</v>
      </c>
      <c r="D21" s="4">
        <f>'Average Factors per CHD,HDH'!$H21*'HDH65, CDH 65'!$C$8</f>
        <v>17.392528759478328</v>
      </c>
      <c r="E21" s="4">
        <f>'Average Factors per CHD,HDH'!$H21*'HDH65, CDH 65'!$C$4</f>
        <v>13.166683384144692</v>
      </c>
      <c r="F21" s="4">
        <f>'Average Factors per CHD,HDH'!$H21*'HDH65, CDH 65'!$C$5</f>
        <v>13.692243838653715</v>
      </c>
      <c r="G21" s="4">
        <f>'Average Factors per CHD,HDH'!$H21*'HDH65, CDH 65'!$C$9</f>
        <v>14.180100357265054</v>
      </c>
      <c r="H21" s="4">
        <f>'Average Factors per CHD,HDH'!$H21*'HDH65, CDH 65'!$C$10</f>
        <v>16.007472021092497</v>
      </c>
      <c r="I21" s="4">
        <f>'Average Factors per CHD,HDH'!$H21*'HDH65, CDH 65'!$C$6</f>
        <v>14.434132238799618</v>
      </c>
      <c r="K21" s="2" t="s">
        <v>19</v>
      </c>
      <c r="L21" s="4">
        <f>'Average Factors per CHD,HDH'!$P21*'HDH65, CDH 65'!$D$7</f>
        <v>499.60612910021604</v>
      </c>
      <c r="M21" s="4">
        <f>'Average Factors per CHD,HDH'!$P21*'HDH65, CDH 65'!$D$8</f>
        <v>560.33603478708642</v>
      </c>
      <c r="N21" s="4">
        <f>'Average Factors per CHD,HDH'!$P21*'HDH65, CDH 65'!$D$4</f>
        <v>563.07382974913969</v>
      </c>
      <c r="O21" s="4">
        <f>'Average Factors per CHD,HDH'!$P21*'HDH65, CDH 65'!$D$5</f>
        <v>666.33194918801632</v>
      </c>
      <c r="P21" s="4">
        <f>'Average Factors per CHD,HDH'!$P21*'HDH65, CDH 65'!$D$9</f>
        <v>682.12645912414109</v>
      </c>
      <c r="Q21" s="4">
        <f>'Average Factors per CHD,HDH'!$P21*'HDH65, CDH 65'!$D$10</f>
        <v>583.6866990055629</v>
      </c>
      <c r="R21" s="4">
        <f>'Average Factors per CHD,HDH'!$P21*'HDH65, CDH 65'!$D$6</f>
        <v>608.79230877249893</v>
      </c>
      <c r="T21" s="2" t="s">
        <v>19</v>
      </c>
      <c r="U21" s="7">
        <v>250000</v>
      </c>
      <c r="W21" s="8">
        <v>0.54166666666666663</v>
      </c>
      <c r="X21" s="8">
        <v>0.625</v>
      </c>
      <c r="Y21" s="9">
        <v>1</v>
      </c>
      <c r="Z21" s="10">
        <f t="shared" si="1"/>
        <v>1</v>
      </c>
      <c r="AA21" s="9">
        <v>1</v>
      </c>
      <c r="AB21" s="9">
        <v>0.7</v>
      </c>
      <c r="AC21" s="9">
        <v>0.5</v>
      </c>
      <c r="AD21" s="9">
        <v>1</v>
      </c>
      <c r="AE21" s="9">
        <v>1</v>
      </c>
      <c r="AF21" s="9">
        <f t="shared" si="2"/>
        <v>0.88571428571428579</v>
      </c>
      <c r="AH21" s="8">
        <v>0.54166666666666663</v>
      </c>
      <c r="AI21" s="8">
        <v>0.625</v>
      </c>
      <c r="AJ21" s="9">
        <v>1</v>
      </c>
      <c r="AK21" s="9">
        <v>1</v>
      </c>
      <c r="AL21" s="9">
        <v>1</v>
      </c>
      <c r="AM21" s="9">
        <v>0.5</v>
      </c>
      <c r="AN21" s="9">
        <v>0.3</v>
      </c>
      <c r="AO21" s="9">
        <v>1</v>
      </c>
      <c r="AP21" s="9">
        <v>1</v>
      </c>
      <c r="AQ21" s="9">
        <v>0.3</v>
      </c>
    </row>
    <row r="22" spans="2:43" ht="15.75" thickBot="1">
      <c r="B22" s="2" t="s">
        <v>21</v>
      </c>
      <c r="C22" s="4">
        <f>'Average Factors per CHD,HDH'!$H22*'HDH65, CDH 65'!$C$7</f>
        <v>170.77534671735842</v>
      </c>
      <c r="D22" s="4">
        <f>'Average Factors per CHD,HDH'!$H22*'HDH65, CDH 65'!$C$8</f>
        <v>190.63535426703706</v>
      </c>
      <c r="E22" s="4">
        <f>'Average Factors per CHD,HDH'!$H22*'HDH65, CDH 65'!$C$4</f>
        <v>144.31687227140281</v>
      </c>
      <c r="F22" s="4">
        <f>'Average Factors per CHD,HDH'!$H22*'HDH65, CDH 65'!$C$5</f>
        <v>150.07741490551933</v>
      </c>
      <c r="G22" s="4">
        <f>'Average Factors per CHD,HDH'!$H22*'HDH65, CDH 65'!$C$9</f>
        <v>155.42469370224248</v>
      </c>
      <c r="H22" s="4">
        <f>'Average Factors per CHD,HDH'!$H22*'HDH65, CDH 65'!$C$10</f>
        <v>175.45407811947072</v>
      </c>
      <c r="I22" s="4">
        <f>'Average Factors per CHD,HDH'!$H22*'HDH65, CDH 65'!$C$6</f>
        <v>158.20907649103461</v>
      </c>
      <c r="K22" s="2" t="s">
        <v>21</v>
      </c>
      <c r="L22" s="4">
        <f>'Average Factors per CHD,HDH'!$P22*'HDH65, CDH 65'!$D$7</f>
        <v>475.88700181116138</v>
      </c>
      <c r="M22" s="4">
        <f>'Average Factors per CHD,HDH'!$P22*'HDH65, CDH 65'!$D$8</f>
        <v>533.73371556074835</v>
      </c>
      <c r="N22" s="4">
        <f>'Average Factors per CHD,HDH'!$P22*'HDH65, CDH 65'!$D$4</f>
        <v>536.34153191882956</v>
      </c>
      <c r="O22" s="4">
        <f>'Average Factors per CHD,HDH'!$P22*'HDH65, CDH 65'!$D$5</f>
        <v>634.69740469590067</v>
      </c>
      <c r="P22" s="4">
        <f>'Average Factors per CHD,HDH'!$P22*'HDH65, CDH 65'!$D$9</f>
        <v>649.74205995686782</v>
      </c>
      <c r="Q22" s="4">
        <f>'Average Factors per CHD,HDH'!$P22*'HDH65, CDH 65'!$D$10</f>
        <v>555.97579174432713</v>
      </c>
      <c r="R22" s="4">
        <f>'Average Factors per CHD,HDH'!$P22*'HDH65, CDH 65'!$D$6</f>
        <v>579.88949629023682</v>
      </c>
      <c r="T22" s="2" t="s">
        <v>21</v>
      </c>
      <c r="U22" s="7">
        <v>35000</v>
      </c>
      <c r="W22" s="8">
        <v>0.625</v>
      </c>
      <c r="X22" s="8">
        <v>0.75</v>
      </c>
      <c r="Y22" s="9">
        <v>1</v>
      </c>
      <c r="Z22" s="10">
        <f t="shared" si="1"/>
        <v>1</v>
      </c>
      <c r="AA22" s="9">
        <v>1</v>
      </c>
      <c r="AB22" s="9">
        <v>0.5</v>
      </c>
      <c r="AC22" s="9">
        <v>0.5</v>
      </c>
      <c r="AD22" s="9">
        <v>1</v>
      </c>
      <c r="AE22" s="9">
        <v>0.8</v>
      </c>
      <c r="AF22" s="9">
        <f t="shared" si="2"/>
        <v>0.82857142857142851</v>
      </c>
      <c r="AH22" s="8">
        <v>0.625</v>
      </c>
      <c r="AI22" s="8">
        <v>0.75</v>
      </c>
      <c r="AJ22" s="9">
        <v>1</v>
      </c>
      <c r="AK22" s="9">
        <v>1</v>
      </c>
      <c r="AL22" s="9">
        <v>1</v>
      </c>
      <c r="AM22" s="9">
        <v>0.5</v>
      </c>
      <c r="AN22" s="9">
        <v>1</v>
      </c>
      <c r="AO22" s="9">
        <v>1</v>
      </c>
      <c r="AP22" s="9">
        <v>1</v>
      </c>
      <c r="AQ22" s="9">
        <v>0.75</v>
      </c>
    </row>
    <row r="23" spans="2:43" ht="15.75" thickBot="1">
      <c r="B23" s="2" t="s">
        <v>20</v>
      </c>
      <c r="C23" s="4"/>
      <c r="D23" s="4"/>
      <c r="E23" s="4"/>
      <c r="F23" s="4"/>
      <c r="G23" s="4"/>
      <c r="H23" s="4"/>
      <c r="I23" s="4"/>
      <c r="K23" s="2" t="s">
        <v>20</v>
      </c>
      <c r="L23" s="4"/>
      <c r="M23" s="4"/>
      <c r="N23" s="4"/>
      <c r="O23" s="4"/>
      <c r="P23" s="4"/>
      <c r="Q23" s="4"/>
      <c r="R23" s="4"/>
      <c r="T23" s="2" t="s">
        <v>20</v>
      </c>
      <c r="U23" s="7">
        <f>AVERAGE(U8:U22)</f>
        <v>159673.33333333334</v>
      </c>
      <c r="W23" s="8">
        <v>0.75</v>
      </c>
      <c r="X23" s="8">
        <v>1</v>
      </c>
      <c r="Y23" s="9">
        <v>1</v>
      </c>
      <c r="Z23" s="10">
        <f t="shared" si="1"/>
        <v>1</v>
      </c>
      <c r="AA23" s="9">
        <v>1</v>
      </c>
      <c r="AB23" s="9">
        <v>1</v>
      </c>
      <c r="AC23" s="9">
        <v>0.75</v>
      </c>
      <c r="AD23" s="9">
        <v>1</v>
      </c>
      <c r="AE23" s="9">
        <v>1</v>
      </c>
      <c r="AF23" s="9">
        <f t="shared" si="2"/>
        <v>0.9642857142857143</v>
      </c>
      <c r="AH23" s="8">
        <v>0.75</v>
      </c>
      <c r="AI23" s="8">
        <v>1</v>
      </c>
      <c r="AJ23" s="9">
        <v>1</v>
      </c>
      <c r="AK23" s="9">
        <v>1</v>
      </c>
      <c r="AL23" s="9">
        <v>1</v>
      </c>
      <c r="AM23" s="9">
        <v>1</v>
      </c>
      <c r="AN23" s="9">
        <v>0.5</v>
      </c>
      <c r="AO23" s="9">
        <v>0.5</v>
      </c>
      <c r="AP23" s="9">
        <v>1</v>
      </c>
      <c r="AQ23" s="9">
        <v>0.5</v>
      </c>
    </row>
    <row r="24" spans="2:43" ht="15.75" thickBot="1">
      <c r="B24" s="14"/>
      <c r="C24" s="12"/>
      <c r="D24" s="12"/>
      <c r="E24" s="12"/>
      <c r="F24" s="12"/>
      <c r="G24" s="12"/>
      <c r="H24" s="12"/>
      <c r="I24" s="13"/>
      <c r="K24" s="18"/>
      <c r="L24" s="19"/>
      <c r="M24" s="19"/>
      <c r="N24" s="19"/>
      <c r="O24" s="19"/>
      <c r="P24" s="19"/>
      <c r="Q24" s="19"/>
      <c r="R24" s="20"/>
    </row>
    <row r="25" spans="2:43" ht="29.25" thickBot="1">
      <c r="B25" s="16" t="str">
        <f>CONCATENATE("(HEAT PUMP with COP = ", C2, " )")</f>
        <v>(HEAT PUMP with COP = 3 )</v>
      </c>
      <c r="C25" s="12"/>
      <c r="D25" s="12"/>
      <c r="E25" s="12"/>
      <c r="F25" s="12"/>
      <c r="G25" s="12"/>
      <c r="H25" s="12"/>
      <c r="I25" s="13"/>
      <c r="K25" s="37"/>
      <c r="L25" s="37"/>
      <c r="M25" s="37"/>
      <c r="N25" s="37"/>
      <c r="O25" s="37"/>
      <c r="P25" s="37"/>
      <c r="Q25" s="37"/>
      <c r="R25" s="37"/>
    </row>
    <row r="26" spans="2:43" ht="15.75" thickBot="1">
      <c r="B26" s="32" t="s">
        <v>0</v>
      </c>
      <c r="C26" s="34" t="s">
        <v>33</v>
      </c>
      <c r="D26" s="35"/>
      <c r="E26" s="35"/>
      <c r="F26" s="35"/>
      <c r="G26" s="35"/>
      <c r="H26" s="35"/>
      <c r="I26" s="36"/>
      <c r="K26" s="12"/>
      <c r="L26" s="12"/>
      <c r="M26" s="12"/>
      <c r="N26" s="12"/>
      <c r="O26" s="12"/>
      <c r="P26" s="12"/>
      <c r="Q26" s="12"/>
      <c r="R26" s="12"/>
    </row>
    <row r="27" spans="2:43" ht="39" thickBot="1">
      <c r="B27" s="33"/>
      <c r="C27" s="3" t="s">
        <v>55</v>
      </c>
      <c r="D27" s="3" t="s">
        <v>56</v>
      </c>
      <c r="E27" s="3" t="s">
        <v>57</v>
      </c>
      <c r="F27" s="3" t="s">
        <v>58</v>
      </c>
      <c r="G27" s="3" t="s">
        <v>59</v>
      </c>
      <c r="H27" s="3" t="s">
        <v>60</v>
      </c>
      <c r="I27" s="3" t="s">
        <v>61</v>
      </c>
      <c r="K27" s="12"/>
      <c r="L27" s="12"/>
      <c r="M27" s="12"/>
      <c r="N27" s="12"/>
      <c r="O27" s="12"/>
      <c r="P27" s="12"/>
      <c r="Q27" s="12"/>
      <c r="R27" s="12"/>
    </row>
    <row r="28" spans="2:43" ht="15" customHeight="1" thickBot="1">
      <c r="B28" s="2" t="s">
        <v>6</v>
      </c>
      <c r="C28" s="17">
        <f>C8*0.8*10^5/($C$2*3412)</f>
        <v>171.33898625150047</v>
      </c>
      <c r="D28" s="17">
        <f t="shared" ref="D28:I28" si="3">D8*0.8*10^5/($C$2*3412)</f>
        <v>191.26454123304518</v>
      </c>
      <c r="E28" s="17">
        <f t="shared" si="3"/>
        <v>144.79318630747105</v>
      </c>
      <c r="F28" s="17">
        <f t="shared" si="3"/>
        <v>150.57274146083643</v>
      </c>
      <c r="G28" s="17">
        <f t="shared" si="3"/>
        <v>155.93766881039724</v>
      </c>
      <c r="H28" s="17">
        <f t="shared" si="3"/>
        <v>176.03315968338202</v>
      </c>
      <c r="I28" s="17">
        <f t="shared" si="3"/>
        <v>158.73124138125169</v>
      </c>
      <c r="K28" s="12"/>
      <c r="L28" s="12"/>
      <c r="M28" s="12"/>
      <c r="N28" s="12"/>
      <c r="O28" s="12"/>
      <c r="P28" s="12"/>
      <c r="Q28" s="12"/>
      <c r="R28" s="12"/>
    </row>
    <row r="29" spans="2:43" ht="15.75" thickBot="1">
      <c r="B29" s="2" t="s">
        <v>7</v>
      </c>
      <c r="C29" s="17">
        <f t="shared" ref="C29:I42" si="4">C9*0.8*10^5/($C$2*3412)</f>
        <v>114.30645310266453</v>
      </c>
      <c r="D29" s="17">
        <f t="shared" si="4"/>
        <v>127.59951363647262</v>
      </c>
      <c r="E29" s="17">
        <f t="shared" si="4"/>
        <v>96.596787002965996</v>
      </c>
      <c r="F29" s="17">
        <f t="shared" si="4"/>
        <v>100.45253790091225</v>
      </c>
      <c r="G29" s="17">
        <f t="shared" si="4"/>
        <v>104.03167555018969</v>
      </c>
      <c r="H29" s="17">
        <f t="shared" si="4"/>
        <v>117.43810648165405</v>
      </c>
      <c r="I29" s="17">
        <f t="shared" si="4"/>
        <v>105.89536914990869</v>
      </c>
      <c r="K29" s="12"/>
      <c r="L29" s="12"/>
      <c r="M29" s="12"/>
      <c r="N29" s="12"/>
      <c r="O29" s="12"/>
      <c r="P29" s="12"/>
      <c r="Q29" s="12"/>
      <c r="R29" s="12"/>
    </row>
    <row r="30" spans="2:43" ht="15.75" thickBot="1">
      <c r="B30" s="2" t="s">
        <v>8</v>
      </c>
      <c r="C30" s="17">
        <f t="shared" si="4"/>
        <v>153.81884260520147</v>
      </c>
      <c r="D30" s="17">
        <f t="shared" si="4"/>
        <v>171.70692442814777</v>
      </c>
      <c r="E30" s="17">
        <f t="shared" si="4"/>
        <v>129.98746416208272</v>
      </c>
      <c r="F30" s="17">
        <f t="shared" si="4"/>
        <v>135.17603509922287</v>
      </c>
      <c r="G30" s="17">
        <f t="shared" si="4"/>
        <v>139.9923756976149</v>
      </c>
      <c r="H30" s="17">
        <f t="shared" si="4"/>
        <v>158.03301674079628</v>
      </c>
      <c r="I30" s="17">
        <f t="shared" si="4"/>
        <v>142.50029353338243</v>
      </c>
      <c r="K30" s="12"/>
      <c r="L30" s="12"/>
      <c r="M30" s="12"/>
      <c r="N30" s="12"/>
      <c r="O30" s="12"/>
      <c r="P30" s="12"/>
      <c r="Q30" s="12"/>
      <c r="R30" s="12"/>
    </row>
    <row r="31" spans="2:43" ht="15.75" thickBot="1">
      <c r="B31" s="2" t="s">
        <v>9</v>
      </c>
      <c r="C31" s="17">
        <f t="shared" si="4"/>
        <v>1118.113999406085</v>
      </c>
      <c r="D31" s="17">
        <f t="shared" si="4"/>
        <v>1248.1430281648898</v>
      </c>
      <c r="E31" s="17">
        <f t="shared" si="4"/>
        <v>944.88296079538088</v>
      </c>
      <c r="F31" s="17">
        <f t="shared" si="4"/>
        <v>982.59884594618859</v>
      </c>
      <c r="G31" s="17">
        <f t="shared" si="4"/>
        <v>1017.6089770703186</v>
      </c>
      <c r="H31" s="17">
        <f t="shared" si="4"/>
        <v>1148.7469635939472</v>
      </c>
      <c r="I31" s="17">
        <f t="shared" si="4"/>
        <v>1035.8391106094789</v>
      </c>
      <c r="K31" s="12"/>
      <c r="L31" s="12"/>
      <c r="M31" s="12"/>
      <c r="N31" s="12"/>
      <c r="O31" s="12"/>
      <c r="P31" s="12"/>
      <c r="Q31" s="12"/>
      <c r="R31" s="12"/>
    </row>
    <row r="32" spans="2:43" ht="15.75" thickBot="1">
      <c r="B32" s="2" t="s">
        <v>10</v>
      </c>
      <c r="C32" s="17">
        <f t="shared" si="4"/>
        <v>798.80333903240785</v>
      </c>
      <c r="D32" s="17">
        <f t="shared" si="4"/>
        <v>891.69871678355491</v>
      </c>
      <c r="E32" s="17">
        <f t="shared" si="4"/>
        <v>675.04356843675714</v>
      </c>
      <c r="F32" s="17">
        <f t="shared" si="4"/>
        <v>701.98856242577017</v>
      </c>
      <c r="G32" s="17">
        <f t="shared" si="4"/>
        <v>727.00051081097274</v>
      </c>
      <c r="H32" s="17">
        <f t="shared" si="4"/>
        <v>820.68815050129433</v>
      </c>
      <c r="I32" s="17">
        <f t="shared" si="4"/>
        <v>740.0244882853832</v>
      </c>
      <c r="K32" s="12"/>
      <c r="L32" s="12"/>
      <c r="M32" s="12"/>
      <c r="N32" s="12"/>
      <c r="O32" s="12"/>
      <c r="P32" s="12"/>
      <c r="Q32" s="12"/>
      <c r="R32" s="12"/>
    </row>
    <row r="33" spans="2:18" ht="15.75" thickBot="1">
      <c r="B33" s="2" t="s">
        <v>11</v>
      </c>
      <c r="C33" s="17">
        <f t="shared" si="4"/>
        <v>277.42583251282048</v>
      </c>
      <c r="D33" s="17">
        <f t="shared" si="4"/>
        <v>309.68856383843331</v>
      </c>
      <c r="E33" s="17">
        <f t="shared" si="4"/>
        <v>234.44384218879023</v>
      </c>
      <c r="F33" s="17">
        <f t="shared" si="4"/>
        <v>243.80188693420854</v>
      </c>
      <c r="G33" s="17">
        <f t="shared" si="4"/>
        <v>252.48858147399062</v>
      </c>
      <c r="H33" s="17">
        <f t="shared" si="4"/>
        <v>285.02646679221175</v>
      </c>
      <c r="I33" s="17">
        <f t="shared" si="4"/>
        <v>257.01183221283111</v>
      </c>
      <c r="K33" s="12"/>
      <c r="L33" s="12"/>
      <c r="M33" s="12"/>
      <c r="N33" s="12"/>
      <c r="O33" s="12"/>
      <c r="P33" s="12"/>
      <c r="Q33" s="12"/>
      <c r="R33" s="12"/>
    </row>
    <row r="34" spans="2:18" ht="15.75" thickBot="1">
      <c r="B34" s="2" t="s">
        <v>12</v>
      </c>
      <c r="C34" s="17">
        <f t="shared" si="4"/>
        <v>183.59813756734019</v>
      </c>
      <c r="D34" s="17">
        <f t="shared" si="4"/>
        <v>204.94934819746146</v>
      </c>
      <c r="E34" s="17">
        <f t="shared" si="4"/>
        <v>155.15300936513958</v>
      </c>
      <c r="F34" s="17">
        <f t="shared" si="4"/>
        <v>161.34608652370321</v>
      </c>
      <c r="G34" s="17">
        <f t="shared" si="4"/>
        <v>167.09486962971292</v>
      </c>
      <c r="H34" s="17">
        <f t="shared" si="4"/>
        <v>188.62817491241051</v>
      </c>
      <c r="I34" s="17">
        <f t="shared" si="4"/>
        <v>170.08831982099173</v>
      </c>
      <c r="K34" s="12"/>
      <c r="L34" s="12"/>
      <c r="M34" s="12"/>
      <c r="N34" s="12"/>
      <c r="O34" s="12"/>
      <c r="P34" s="12"/>
      <c r="Q34" s="12"/>
      <c r="R34" s="12"/>
    </row>
    <row r="35" spans="2:18" ht="15.75" thickBot="1">
      <c r="B35" s="2" t="s">
        <v>13</v>
      </c>
      <c r="C35" s="17">
        <f t="shared" si="4"/>
        <v>134.42119794645174</v>
      </c>
      <c r="D35" s="17">
        <f t="shared" si="4"/>
        <v>150.05346605404756</v>
      </c>
      <c r="E35" s="17">
        <f t="shared" si="4"/>
        <v>113.59512498436756</v>
      </c>
      <c r="F35" s="17">
        <f t="shared" si="4"/>
        <v>118.12938040579628</v>
      </c>
      <c r="G35" s="17">
        <f t="shared" si="4"/>
        <v>122.33834636854039</v>
      </c>
      <c r="H35" s="17">
        <f t="shared" si="4"/>
        <v>138.10393489900798</v>
      </c>
      <c r="I35" s="17">
        <f t="shared" si="4"/>
        <v>124.52999801618934</v>
      </c>
      <c r="K35" s="12"/>
      <c r="L35" s="12"/>
      <c r="M35" s="12"/>
      <c r="N35" s="12"/>
      <c r="O35" s="12"/>
      <c r="P35" s="12"/>
      <c r="Q35" s="12"/>
      <c r="R35" s="12"/>
    </row>
    <row r="36" spans="2:18" ht="15.75" thickBot="1">
      <c r="B36" s="2" t="s">
        <v>14</v>
      </c>
      <c r="C36" s="17">
        <f t="shared" si="4"/>
        <v>475.42814908289893</v>
      </c>
      <c r="D36" s="17">
        <f t="shared" si="4"/>
        <v>530.71719877075043</v>
      </c>
      <c r="E36" s="17">
        <f t="shared" si="4"/>
        <v>401.76937001909829</v>
      </c>
      <c r="F36" s="17">
        <f t="shared" si="4"/>
        <v>417.80636935708748</v>
      </c>
      <c r="G36" s="17">
        <f t="shared" si="4"/>
        <v>432.69286737816213</v>
      </c>
      <c r="H36" s="17">
        <f t="shared" si="4"/>
        <v>488.45345193439175</v>
      </c>
      <c r="I36" s="17">
        <f t="shared" si="4"/>
        <v>440.44441923303634</v>
      </c>
      <c r="K36" s="12"/>
      <c r="L36" s="12"/>
      <c r="M36" s="12"/>
      <c r="N36" s="12"/>
      <c r="O36" s="12"/>
      <c r="P36" s="12"/>
      <c r="Q36" s="12"/>
      <c r="R36" s="12"/>
    </row>
    <row r="37" spans="2:18" ht="15.75" thickBot="1">
      <c r="B37" s="2" t="s">
        <v>15</v>
      </c>
      <c r="C37" s="17">
        <f t="shared" si="4"/>
        <v>465.04992351579261</v>
      </c>
      <c r="D37" s="17">
        <f t="shared" si="4"/>
        <v>519.13205638528109</v>
      </c>
      <c r="E37" s="17">
        <f t="shared" si="4"/>
        <v>392.99905813063395</v>
      </c>
      <c r="F37" s="17">
        <f t="shared" si="4"/>
        <v>408.6859822850854</v>
      </c>
      <c r="G37" s="17">
        <f t="shared" si="4"/>
        <v>423.24751966875357</v>
      </c>
      <c r="H37" s="17">
        <f t="shared" si="4"/>
        <v>477.79089416833307</v>
      </c>
      <c r="I37" s="17">
        <f t="shared" si="4"/>
        <v>430.82986119436947</v>
      </c>
      <c r="K37" s="12"/>
      <c r="L37" s="12"/>
      <c r="M37" s="12"/>
      <c r="N37" s="12"/>
      <c r="O37" s="12"/>
      <c r="P37" s="12"/>
      <c r="Q37" s="12"/>
      <c r="R37" s="12"/>
    </row>
    <row r="38" spans="2:18" ht="15.75" thickBot="1">
      <c r="B38" s="2" t="s">
        <v>16</v>
      </c>
      <c r="C38" s="17">
        <f t="shared" si="4"/>
        <v>923.48831502185067</v>
      </c>
      <c r="D38" s="17">
        <f t="shared" si="4"/>
        <v>1030.8837047014183</v>
      </c>
      <c r="E38" s="17">
        <f t="shared" si="4"/>
        <v>780.4109185836877</v>
      </c>
      <c r="F38" s="17">
        <f t="shared" si="4"/>
        <v>811.56174868328242</v>
      </c>
      <c r="G38" s="17">
        <f t="shared" si="4"/>
        <v>840.47780466477502</v>
      </c>
      <c r="H38" s="17">
        <f t="shared" si="4"/>
        <v>948.78912021434496</v>
      </c>
      <c r="I38" s="17">
        <f t="shared" si="4"/>
        <v>855.53469091576983</v>
      </c>
      <c r="K38" s="12"/>
      <c r="L38" s="12"/>
      <c r="M38" s="12"/>
      <c r="N38" s="12"/>
      <c r="O38" s="12"/>
      <c r="P38" s="12"/>
      <c r="Q38" s="12"/>
      <c r="R38" s="12"/>
    </row>
    <row r="39" spans="2:18" ht="15.75" thickBot="1">
      <c r="B39" s="2" t="s">
        <v>17</v>
      </c>
      <c r="C39" s="17">
        <f t="shared" si="4"/>
        <v>331.02079453672872</v>
      </c>
      <c r="D39" s="17">
        <f t="shared" si="4"/>
        <v>369.51625424427345</v>
      </c>
      <c r="E39" s="17">
        <f t="shared" si="4"/>
        <v>279.73525829463057</v>
      </c>
      <c r="F39" s="17">
        <f t="shared" si="4"/>
        <v>290.901152180145</v>
      </c>
      <c r="G39" s="17">
        <f t="shared" si="4"/>
        <v>301.26599997536118</v>
      </c>
      <c r="H39" s="17">
        <f t="shared" si="4"/>
        <v>340.08976974844018</v>
      </c>
      <c r="I39" s="17">
        <f t="shared" si="4"/>
        <v>306.66308228704753</v>
      </c>
      <c r="K39" s="12"/>
      <c r="L39" s="12"/>
      <c r="M39" s="12"/>
      <c r="N39" s="12"/>
      <c r="O39" s="12"/>
      <c r="P39" s="12"/>
      <c r="Q39" s="12"/>
      <c r="R39" s="12"/>
    </row>
    <row r="40" spans="2:18" ht="15.75" thickBot="1">
      <c r="B40" s="2" t="s">
        <v>18</v>
      </c>
      <c r="C40" s="17">
        <f t="shared" si="4"/>
        <v>156.70261409457808</v>
      </c>
      <c r="D40" s="17">
        <f t="shared" si="4"/>
        <v>174.92605886452725</v>
      </c>
      <c r="E40" s="17">
        <f t="shared" si="4"/>
        <v>132.42444871337787</v>
      </c>
      <c r="F40" s="17">
        <f t="shared" si="4"/>
        <v>137.71029416309213</v>
      </c>
      <c r="G40" s="17">
        <f t="shared" si="4"/>
        <v>142.61693075816137</v>
      </c>
      <c r="H40" s="17">
        <f t="shared" si="4"/>
        <v>160.99579490463273</v>
      </c>
      <c r="I40" s="17">
        <f t="shared" si="4"/>
        <v>145.17186664340835</v>
      </c>
      <c r="K40" s="12"/>
      <c r="L40" s="12"/>
      <c r="M40" s="12"/>
      <c r="N40" s="12"/>
      <c r="O40" s="12"/>
      <c r="P40" s="12"/>
      <c r="Q40" s="12"/>
      <c r="R40" s="12"/>
    </row>
    <row r="41" spans="2:18" ht="15.75" thickBot="1">
      <c r="B41" s="2" t="s">
        <v>19</v>
      </c>
      <c r="C41" s="17">
        <f t="shared" si="4"/>
        <v>121.77108336197088</v>
      </c>
      <c r="D41" s="17">
        <f t="shared" si="4"/>
        <v>135.93222946055747</v>
      </c>
      <c r="E41" s="17">
        <f t="shared" si="4"/>
        <v>102.90491116955603</v>
      </c>
      <c r="F41" s="17">
        <f t="shared" si="4"/>
        <v>107.01245673039244</v>
      </c>
      <c r="G41" s="17">
        <f t="shared" si="4"/>
        <v>110.82532518378315</v>
      </c>
      <c r="H41" s="17">
        <f t="shared" si="4"/>
        <v>125.10724518243453</v>
      </c>
      <c r="I41" s="17">
        <f t="shared" si="4"/>
        <v>112.81072480499897</v>
      </c>
      <c r="K41" s="12"/>
      <c r="L41" s="12"/>
      <c r="M41" s="12"/>
      <c r="N41" s="12"/>
      <c r="O41" s="12"/>
      <c r="P41" s="12"/>
      <c r="Q41" s="12"/>
      <c r="R41" s="12"/>
    </row>
    <row r="42" spans="2:18" ht="15.75" thickBot="1">
      <c r="B42" s="2" t="s">
        <v>21</v>
      </c>
      <c r="C42" s="17">
        <f t="shared" si="4"/>
        <v>1334.7037648875219</v>
      </c>
      <c r="D42" s="17">
        <f t="shared" si="4"/>
        <v>1489.9207054868077</v>
      </c>
      <c r="E42" s="17">
        <f t="shared" si="4"/>
        <v>1127.9161568691115</v>
      </c>
      <c r="F42" s="17">
        <f t="shared" si="4"/>
        <v>1172.9379828489202</v>
      </c>
      <c r="G42" s="17">
        <f t="shared" si="4"/>
        <v>1214.7299234251072</v>
      </c>
      <c r="H42" s="17">
        <f t="shared" si="4"/>
        <v>1371.2706379012952</v>
      </c>
      <c r="I42" s="17">
        <f t="shared" si="4"/>
        <v>1236.4914145450145</v>
      </c>
      <c r="K42" s="12"/>
      <c r="L42" s="12"/>
      <c r="M42" s="12"/>
      <c r="N42" s="12"/>
      <c r="O42" s="12"/>
      <c r="P42" s="12"/>
      <c r="Q42" s="12"/>
      <c r="R42" s="12"/>
    </row>
    <row r="43" spans="2:18" ht="15.75" thickBot="1">
      <c r="B43" s="2" t="s">
        <v>20</v>
      </c>
      <c r="C43" s="17"/>
      <c r="D43" s="17"/>
      <c r="E43" s="17"/>
      <c r="F43" s="17"/>
      <c r="G43" s="17"/>
      <c r="H43" s="17"/>
      <c r="I43" s="17"/>
      <c r="K43" s="12"/>
      <c r="L43" s="12"/>
      <c r="M43" s="12"/>
      <c r="N43" s="12"/>
      <c r="O43" s="12"/>
      <c r="P43" s="12"/>
      <c r="Q43" s="12"/>
      <c r="R43" s="12"/>
    </row>
    <row r="44" spans="2:18">
      <c r="B44" s="14"/>
      <c r="C44" s="12"/>
      <c r="D44" s="12"/>
      <c r="E44" s="12"/>
      <c r="F44" s="12"/>
      <c r="G44" s="12"/>
      <c r="H44" s="12"/>
      <c r="I44" s="13"/>
      <c r="K44" s="12"/>
      <c r="L44" s="12"/>
      <c r="M44" s="12"/>
      <c r="N44" s="12"/>
      <c r="O44" s="12"/>
      <c r="P44" s="12"/>
      <c r="Q44" s="12"/>
      <c r="R44" s="12"/>
    </row>
    <row r="45" spans="2:18" ht="19.5" thickBot="1">
      <c r="B45" s="16" t="s">
        <v>30</v>
      </c>
      <c r="C45" s="12"/>
      <c r="D45" s="12"/>
      <c r="E45" s="12"/>
      <c r="F45" s="12"/>
      <c r="G45" s="12"/>
      <c r="H45" s="12"/>
      <c r="I45" s="13"/>
    </row>
    <row r="46" spans="2:18" ht="15.75" thickBot="1">
      <c r="B46" s="32" t="s">
        <v>0</v>
      </c>
      <c r="C46" s="34" t="s">
        <v>34</v>
      </c>
      <c r="D46" s="35"/>
      <c r="E46" s="35"/>
      <c r="F46" s="35"/>
      <c r="G46" s="35"/>
      <c r="H46" s="35"/>
      <c r="I46" s="36"/>
    </row>
    <row r="47" spans="2:18" ht="39" thickBot="1">
      <c r="B47" s="33"/>
      <c r="C47" s="3" t="s">
        <v>55</v>
      </c>
      <c r="D47" s="3" t="s">
        <v>56</v>
      </c>
      <c r="E47" s="3" t="s">
        <v>57</v>
      </c>
      <c r="F47" s="3" t="s">
        <v>58</v>
      </c>
      <c r="G47" s="3" t="s">
        <v>59</v>
      </c>
      <c r="H47" s="3" t="s">
        <v>60</v>
      </c>
      <c r="I47" s="3" t="s">
        <v>61</v>
      </c>
    </row>
    <row r="48" spans="2:18" ht="15.75" thickBot="1">
      <c r="B48" s="2" t="s">
        <v>6</v>
      </c>
      <c r="C48" s="17">
        <f>C8*0.8*10^5/3412</f>
        <v>514.01695875450139</v>
      </c>
      <c r="D48" s="17">
        <f t="shared" ref="D48:I48" si="5">D8*0.8*10^5/3412</f>
        <v>573.79362369913554</v>
      </c>
      <c r="E48" s="17">
        <f t="shared" si="5"/>
        <v>434.37955892241314</v>
      </c>
      <c r="F48" s="17">
        <f t="shared" si="5"/>
        <v>451.71822438250928</v>
      </c>
      <c r="G48" s="17">
        <f t="shared" si="5"/>
        <v>467.81300643119175</v>
      </c>
      <c r="H48" s="17">
        <f t="shared" si="5"/>
        <v>528.0994790501461</v>
      </c>
      <c r="I48" s="17">
        <f t="shared" si="5"/>
        <v>476.19372414375511</v>
      </c>
    </row>
    <row r="49" spans="2:9" ht="15.75" thickBot="1">
      <c r="B49" s="2" t="s">
        <v>7</v>
      </c>
      <c r="C49" s="17">
        <f t="shared" ref="C49:I62" si="6">C9*0.8*10^5/3412</f>
        <v>342.9193593079936</v>
      </c>
      <c r="D49" s="17">
        <f t="shared" si="6"/>
        <v>382.79854090941785</v>
      </c>
      <c r="E49" s="17">
        <f t="shared" si="6"/>
        <v>289.790361008898</v>
      </c>
      <c r="F49" s="17">
        <f t="shared" si="6"/>
        <v>301.35761370273673</v>
      </c>
      <c r="G49" s="17">
        <f t="shared" si="6"/>
        <v>312.09502665056908</v>
      </c>
      <c r="H49" s="17">
        <f t="shared" si="6"/>
        <v>352.31431944496217</v>
      </c>
      <c r="I49" s="17">
        <f t="shared" si="6"/>
        <v>317.68610744972608</v>
      </c>
    </row>
    <row r="50" spans="2:9" ht="15.75" thickBot="1">
      <c r="B50" s="2" t="s">
        <v>8</v>
      </c>
      <c r="C50" s="17">
        <f t="shared" si="6"/>
        <v>461.45652781560443</v>
      </c>
      <c r="D50" s="17">
        <f t="shared" si="6"/>
        <v>515.12077328444332</v>
      </c>
      <c r="E50" s="17">
        <f t="shared" si="6"/>
        <v>389.96239248624818</v>
      </c>
      <c r="F50" s="17">
        <f t="shared" si="6"/>
        <v>405.52810529766856</v>
      </c>
      <c r="G50" s="17">
        <f t="shared" si="6"/>
        <v>419.97712709284474</v>
      </c>
      <c r="H50" s="17">
        <f t="shared" si="6"/>
        <v>474.09905022238883</v>
      </c>
      <c r="I50" s="17">
        <f t="shared" si="6"/>
        <v>427.5008806001473</v>
      </c>
    </row>
    <row r="51" spans="2:9" ht="15.75" thickBot="1">
      <c r="B51" s="2" t="s">
        <v>9</v>
      </c>
      <c r="C51" s="17">
        <f t="shared" si="6"/>
        <v>3354.3419982182554</v>
      </c>
      <c r="D51" s="17">
        <f t="shared" si="6"/>
        <v>3744.429084494669</v>
      </c>
      <c r="E51" s="17">
        <f t="shared" si="6"/>
        <v>2834.6488823861423</v>
      </c>
      <c r="F51" s="17">
        <f t="shared" si="6"/>
        <v>2947.7965378385657</v>
      </c>
      <c r="G51" s="17">
        <f t="shared" si="6"/>
        <v>3052.826931210956</v>
      </c>
      <c r="H51" s="17">
        <f t="shared" si="6"/>
        <v>3446.2408907818417</v>
      </c>
      <c r="I51" s="17">
        <f t="shared" si="6"/>
        <v>3107.5173318284365</v>
      </c>
    </row>
    <row r="52" spans="2:9" ht="15.75" thickBot="1">
      <c r="B52" s="2" t="s">
        <v>10</v>
      </c>
      <c r="C52" s="17">
        <f t="shared" si="6"/>
        <v>2396.4100170972238</v>
      </c>
      <c r="D52" s="17">
        <f t="shared" si="6"/>
        <v>2675.0961503506646</v>
      </c>
      <c r="E52" s="17">
        <f t="shared" si="6"/>
        <v>2025.1307053102714</v>
      </c>
      <c r="F52" s="17">
        <f t="shared" si="6"/>
        <v>2105.9656872773107</v>
      </c>
      <c r="G52" s="17">
        <f t="shared" si="6"/>
        <v>2181.0015324329183</v>
      </c>
      <c r="H52" s="17">
        <f t="shared" si="6"/>
        <v>2462.064451503883</v>
      </c>
      <c r="I52" s="17">
        <f t="shared" si="6"/>
        <v>2220.0734648561497</v>
      </c>
    </row>
    <row r="53" spans="2:9" ht="15.75" thickBot="1">
      <c r="B53" s="2" t="s">
        <v>11</v>
      </c>
      <c r="C53" s="17">
        <f t="shared" si="6"/>
        <v>832.27749753846149</v>
      </c>
      <c r="D53" s="17">
        <f t="shared" si="6"/>
        <v>929.06569151529982</v>
      </c>
      <c r="E53" s="17">
        <f t="shared" si="6"/>
        <v>703.3315265663706</v>
      </c>
      <c r="F53" s="17">
        <f t="shared" si="6"/>
        <v>731.40566080262568</v>
      </c>
      <c r="G53" s="17">
        <f t="shared" si="6"/>
        <v>757.46574442197186</v>
      </c>
      <c r="H53" s="17">
        <f t="shared" si="6"/>
        <v>855.07940037663525</v>
      </c>
      <c r="I53" s="17">
        <f t="shared" si="6"/>
        <v>771.03549663849333</v>
      </c>
    </row>
    <row r="54" spans="2:9" ht="15.75" thickBot="1">
      <c r="B54" s="2" t="s">
        <v>12</v>
      </c>
      <c r="C54" s="17">
        <f t="shared" si="6"/>
        <v>550.79441270202051</v>
      </c>
      <c r="D54" s="17">
        <f t="shared" si="6"/>
        <v>614.84804459238433</v>
      </c>
      <c r="E54" s="17">
        <f t="shared" si="6"/>
        <v>465.45902809541877</v>
      </c>
      <c r="F54" s="17">
        <f t="shared" si="6"/>
        <v>484.03825957110968</v>
      </c>
      <c r="G54" s="17">
        <f t="shared" si="6"/>
        <v>501.28460888913872</v>
      </c>
      <c r="H54" s="17">
        <f t="shared" si="6"/>
        <v>565.88452473723157</v>
      </c>
      <c r="I54" s="17">
        <f t="shared" si="6"/>
        <v>510.26495946297518</v>
      </c>
    </row>
    <row r="55" spans="2:9" ht="15.75" thickBot="1">
      <c r="B55" s="2" t="s">
        <v>13</v>
      </c>
      <c r="C55" s="17">
        <f t="shared" si="6"/>
        <v>403.26359383935522</v>
      </c>
      <c r="D55" s="17">
        <f t="shared" si="6"/>
        <v>450.16039816214271</v>
      </c>
      <c r="E55" s="17">
        <f t="shared" si="6"/>
        <v>340.78537495310269</v>
      </c>
      <c r="F55" s="17">
        <f t="shared" si="6"/>
        <v>354.38814121738886</v>
      </c>
      <c r="G55" s="17">
        <f t="shared" si="6"/>
        <v>367.01503910562116</v>
      </c>
      <c r="H55" s="17">
        <f t="shared" si="6"/>
        <v>414.31180469702394</v>
      </c>
      <c r="I55" s="17">
        <f t="shared" si="6"/>
        <v>373.58999404856803</v>
      </c>
    </row>
    <row r="56" spans="2:9" ht="15.75" thickBot="1">
      <c r="B56" s="2" t="s">
        <v>14</v>
      </c>
      <c r="C56" s="17">
        <f t="shared" si="6"/>
        <v>1426.2844472486968</v>
      </c>
      <c r="D56" s="17">
        <f t="shared" si="6"/>
        <v>1592.1515963122515</v>
      </c>
      <c r="E56" s="17">
        <f t="shared" si="6"/>
        <v>1205.3081100572949</v>
      </c>
      <c r="F56" s="17">
        <f t="shared" si="6"/>
        <v>1253.4191080712624</v>
      </c>
      <c r="G56" s="17">
        <f t="shared" si="6"/>
        <v>1298.0786021344866</v>
      </c>
      <c r="H56" s="17">
        <f t="shared" si="6"/>
        <v>1465.3603558031753</v>
      </c>
      <c r="I56" s="17">
        <f t="shared" si="6"/>
        <v>1321.333257699109</v>
      </c>
    </row>
    <row r="57" spans="2:9" ht="15.75" thickBot="1">
      <c r="B57" s="2" t="s">
        <v>15</v>
      </c>
      <c r="C57" s="17">
        <f t="shared" si="6"/>
        <v>1395.149770547378</v>
      </c>
      <c r="D57" s="17">
        <f t="shared" si="6"/>
        <v>1557.3961691558432</v>
      </c>
      <c r="E57" s="17">
        <f t="shared" si="6"/>
        <v>1178.9971743919018</v>
      </c>
      <c r="F57" s="17">
        <f t="shared" si="6"/>
        <v>1226.0579468552562</v>
      </c>
      <c r="G57" s="17">
        <f t="shared" si="6"/>
        <v>1269.7425590062608</v>
      </c>
      <c r="H57" s="17">
        <f t="shared" si="6"/>
        <v>1433.3726825049994</v>
      </c>
      <c r="I57" s="17">
        <f t="shared" si="6"/>
        <v>1292.4895835831085</v>
      </c>
    </row>
    <row r="58" spans="2:9" ht="15.75" thickBot="1">
      <c r="B58" s="2" t="s">
        <v>16</v>
      </c>
      <c r="C58" s="17">
        <f t="shared" si="6"/>
        <v>2770.464945065552</v>
      </c>
      <c r="D58" s="17">
        <f t="shared" si="6"/>
        <v>3092.6511141042552</v>
      </c>
      <c r="E58" s="17">
        <f t="shared" si="6"/>
        <v>2341.232755751063</v>
      </c>
      <c r="F58" s="17">
        <f t="shared" si="6"/>
        <v>2434.6852460498471</v>
      </c>
      <c r="G58" s="17">
        <f t="shared" si="6"/>
        <v>2521.4334139943248</v>
      </c>
      <c r="H58" s="17">
        <f t="shared" si="6"/>
        <v>2846.3673606430348</v>
      </c>
      <c r="I58" s="17">
        <f t="shared" si="6"/>
        <v>2566.6040727473091</v>
      </c>
    </row>
    <row r="59" spans="2:9" ht="15.75" thickBot="1">
      <c r="B59" s="2" t="s">
        <v>17</v>
      </c>
      <c r="C59" s="17">
        <f t="shared" si="6"/>
        <v>993.0623836101862</v>
      </c>
      <c r="D59" s="17">
        <f t="shared" si="6"/>
        <v>1108.5487627328203</v>
      </c>
      <c r="E59" s="17">
        <f t="shared" si="6"/>
        <v>839.20577488389165</v>
      </c>
      <c r="F59" s="17">
        <f t="shared" si="6"/>
        <v>872.7034565404349</v>
      </c>
      <c r="G59" s="17">
        <f t="shared" si="6"/>
        <v>903.79799992608355</v>
      </c>
      <c r="H59" s="17">
        <f t="shared" si="6"/>
        <v>1020.2693092453206</v>
      </c>
      <c r="I59" s="17">
        <f t="shared" si="6"/>
        <v>919.98924686114265</v>
      </c>
    </row>
    <row r="60" spans="2:9" ht="15.75" thickBot="1">
      <c r="B60" s="2" t="s">
        <v>18</v>
      </c>
      <c r="C60" s="17">
        <f t="shared" si="6"/>
        <v>470.10784228373427</v>
      </c>
      <c r="D60" s="17">
        <f t="shared" si="6"/>
        <v>524.77817659358175</v>
      </c>
      <c r="E60" s="17">
        <f t="shared" si="6"/>
        <v>397.27334614013358</v>
      </c>
      <c r="F60" s="17">
        <f t="shared" si="6"/>
        <v>413.13088248927642</v>
      </c>
      <c r="G60" s="17">
        <f t="shared" si="6"/>
        <v>427.85079227448415</v>
      </c>
      <c r="H60" s="17">
        <f t="shared" si="6"/>
        <v>482.98738471389817</v>
      </c>
      <c r="I60" s="17">
        <f t="shared" si="6"/>
        <v>435.51559993022505</v>
      </c>
    </row>
    <row r="61" spans="2:9" ht="15.75" thickBot="1">
      <c r="B61" s="2" t="s">
        <v>19</v>
      </c>
      <c r="C61" s="17">
        <f t="shared" si="6"/>
        <v>365.31325008591261</v>
      </c>
      <c r="D61" s="17">
        <f t="shared" si="6"/>
        <v>407.79668838167242</v>
      </c>
      <c r="E61" s="17">
        <f t="shared" si="6"/>
        <v>308.71473350866808</v>
      </c>
      <c r="F61" s="17">
        <f t="shared" si="6"/>
        <v>321.03737019117733</v>
      </c>
      <c r="G61" s="17">
        <f t="shared" si="6"/>
        <v>332.47597555134945</v>
      </c>
      <c r="H61" s="17">
        <f t="shared" si="6"/>
        <v>375.3217355473036</v>
      </c>
      <c r="I61" s="17">
        <f t="shared" si="6"/>
        <v>338.43217441499695</v>
      </c>
    </row>
    <row r="62" spans="2:9" ht="15.75" thickBot="1">
      <c r="B62" s="2" t="s">
        <v>21</v>
      </c>
      <c r="C62" s="17">
        <f t="shared" si="6"/>
        <v>4004.1112946625658</v>
      </c>
      <c r="D62" s="17">
        <f t="shared" si="6"/>
        <v>4469.7621164604234</v>
      </c>
      <c r="E62" s="17">
        <f t="shared" si="6"/>
        <v>3383.7484706073342</v>
      </c>
      <c r="F62" s="17">
        <f t="shared" si="6"/>
        <v>3518.8139485467605</v>
      </c>
      <c r="G62" s="17">
        <f t="shared" si="6"/>
        <v>3644.1897702753217</v>
      </c>
      <c r="H62" s="17">
        <f t="shared" si="6"/>
        <v>4113.8119137038857</v>
      </c>
      <c r="I62" s="17">
        <f t="shared" si="6"/>
        <v>3709.4742436350439</v>
      </c>
    </row>
    <row r="63" spans="2:9" ht="15.75" thickBot="1">
      <c r="B63" s="2" t="s">
        <v>20</v>
      </c>
      <c r="C63" s="17"/>
      <c r="D63" s="17"/>
      <c r="E63" s="17"/>
      <c r="F63" s="17"/>
      <c r="G63" s="17"/>
      <c r="H63" s="17"/>
      <c r="I63" s="17"/>
    </row>
  </sheetData>
  <mergeCells count="39">
    <mergeCell ref="K25:R25"/>
    <mergeCell ref="B26:B27"/>
    <mergeCell ref="C26:I26"/>
    <mergeCell ref="B46:B47"/>
    <mergeCell ref="C46:I46"/>
    <mergeCell ref="AQ7:AQ8"/>
    <mergeCell ref="W16:X16"/>
    <mergeCell ref="Y16:Z16"/>
    <mergeCell ref="AA16:AF16"/>
    <mergeCell ref="AH16:AI16"/>
    <mergeCell ref="AJ16:AQ16"/>
    <mergeCell ref="AK7:AK8"/>
    <mergeCell ref="AL7:AL8"/>
    <mergeCell ref="AM7:AM8"/>
    <mergeCell ref="AN7:AN8"/>
    <mergeCell ref="AO7:AO8"/>
    <mergeCell ref="AP7:AP8"/>
    <mergeCell ref="AC7:AC8"/>
    <mergeCell ref="AD7:AD8"/>
    <mergeCell ref="AE7:AE8"/>
    <mergeCell ref="AF7:AF8"/>
    <mergeCell ref="AH7:AI8"/>
    <mergeCell ref="AJ7:AJ8"/>
    <mergeCell ref="T6:U6"/>
    <mergeCell ref="W6:X6"/>
    <mergeCell ref="Y6:AF6"/>
    <mergeCell ref="AH6:AI6"/>
    <mergeCell ref="AJ6:AQ6"/>
    <mergeCell ref="W7:X8"/>
    <mergeCell ref="Y7:Y8"/>
    <mergeCell ref="Z7:Z8"/>
    <mergeCell ref="AA7:AA8"/>
    <mergeCell ref="AB7:AB8"/>
    <mergeCell ref="B4:I4"/>
    <mergeCell ref="K4:R4"/>
    <mergeCell ref="B6:B7"/>
    <mergeCell ref="C6:I6"/>
    <mergeCell ref="K6:K7"/>
    <mergeCell ref="L6:R6"/>
  </mergeCells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0"/>
  <sheetViews>
    <sheetView workbookViewId="0">
      <selection activeCell="E8" sqref="E8"/>
    </sheetView>
  </sheetViews>
  <sheetFormatPr defaultRowHeight="15"/>
  <cols>
    <col min="2" max="2" width="17.28515625" bestFit="1" customWidth="1"/>
  </cols>
  <sheetData>
    <row r="1" spans="2:4" ht="15.75" thickBot="1"/>
    <row r="2" spans="2:4" ht="15.75" thickBot="1">
      <c r="B2" s="38" t="s">
        <v>37</v>
      </c>
      <c r="C2" s="39"/>
      <c r="D2" s="40"/>
    </row>
    <row r="3" spans="2:4">
      <c r="B3" s="41"/>
      <c r="C3" s="42" t="s">
        <v>38</v>
      </c>
      <c r="D3" s="43" t="s">
        <v>39</v>
      </c>
    </row>
    <row r="4" spans="2:4">
      <c r="B4" s="14" t="s">
        <v>40</v>
      </c>
      <c r="C4" s="12">
        <v>110169.53999999991</v>
      </c>
      <c r="D4" s="13">
        <v>33823.979999999916</v>
      </c>
    </row>
    <row r="5" spans="2:4">
      <c r="B5" s="14" t="s">
        <v>41</v>
      </c>
      <c r="C5" s="12">
        <v>114567.06000000036</v>
      </c>
      <c r="D5" s="13">
        <v>40026.719999999892</v>
      </c>
    </row>
    <row r="6" spans="2:4">
      <c r="B6" s="14" t="s">
        <v>42</v>
      </c>
      <c r="C6" s="12">
        <v>120774.65999999986</v>
      </c>
      <c r="D6" s="13">
        <v>36570.299999999668</v>
      </c>
    </row>
    <row r="7" spans="2:4">
      <c r="B7" s="14" t="s">
        <v>43</v>
      </c>
      <c r="C7" s="12">
        <v>130367.57999999987</v>
      </c>
      <c r="D7" s="13">
        <v>30011.459999999945</v>
      </c>
    </row>
    <row r="8" spans="2:4">
      <c r="B8" s="14" t="s">
        <v>44</v>
      </c>
      <c r="C8" s="12">
        <v>145528.43999999989</v>
      </c>
      <c r="D8" s="13">
        <v>33659.519999999837</v>
      </c>
    </row>
    <row r="9" spans="2:4">
      <c r="B9" s="14" t="s">
        <v>45</v>
      </c>
      <c r="C9" s="12">
        <v>118649.10000000025</v>
      </c>
      <c r="D9" s="13">
        <v>40975.499999999709</v>
      </c>
    </row>
    <row r="10" spans="2:4" ht="15.75" thickBot="1">
      <c r="B10" s="18" t="s">
        <v>46</v>
      </c>
      <c r="C10" s="19">
        <v>133939.25999999949</v>
      </c>
      <c r="D10" s="20">
        <v>35062.199999999728</v>
      </c>
    </row>
    <row r="11" spans="2:4">
      <c r="B11" s="1"/>
      <c r="C11" s="1"/>
      <c r="D11" s="1"/>
    </row>
    <row r="12" spans="2:4">
      <c r="B12" s="1"/>
      <c r="C12" s="1"/>
      <c r="D12" s="1"/>
    </row>
    <row r="13" spans="2:4" ht="15.75" thickBot="1">
      <c r="B13" s="1"/>
      <c r="C13" s="1"/>
      <c r="D13" s="1"/>
    </row>
    <row r="14" spans="2:4" ht="15.75" thickBot="1">
      <c r="B14" s="44" t="s">
        <v>47</v>
      </c>
      <c r="C14" s="45"/>
      <c r="D14" s="46"/>
    </row>
    <row r="15" spans="2:4">
      <c r="B15" s="41"/>
      <c r="C15" s="42" t="s">
        <v>38</v>
      </c>
      <c r="D15" s="43" t="s">
        <v>39</v>
      </c>
    </row>
    <row r="16" spans="2:4">
      <c r="B16" s="14" t="s">
        <v>48</v>
      </c>
      <c r="C16" s="12">
        <v>175870.20000000056</v>
      </c>
      <c r="D16" s="13">
        <v>23524.139999999868</v>
      </c>
    </row>
    <row r="17" spans="2:4">
      <c r="B17" s="14" t="s">
        <v>49</v>
      </c>
      <c r="C17" s="12">
        <v>155925.00000000023</v>
      </c>
      <c r="D17" s="13">
        <v>24335.639999999887</v>
      </c>
    </row>
    <row r="18" spans="2:4">
      <c r="B18" s="14" t="s">
        <v>50</v>
      </c>
      <c r="C18" s="12">
        <v>135526.68000000023</v>
      </c>
      <c r="D18" s="13">
        <v>31928.760000000002</v>
      </c>
    </row>
    <row r="19" spans="2:4">
      <c r="B19" s="14" t="s">
        <v>51</v>
      </c>
      <c r="C19" s="12">
        <v>131719.67999999935</v>
      </c>
      <c r="D19" s="13">
        <v>34495.559999999743</v>
      </c>
    </row>
    <row r="20" spans="2:4" ht="15.75" thickBot="1">
      <c r="B20" s="18" t="s">
        <v>52</v>
      </c>
      <c r="C20" s="19">
        <v>113942.16000000005</v>
      </c>
      <c r="D20" s="20">
        <v>34285.319999999796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E15:K15"/>
  <sheetViews>
    <sheetView workbookViewId="0">
      <selection activeCell="E15" sqref="E15:K15"/>
    </sheetView>
  </sheetViews>
  <sheetFormatPr defaultRowHeight="15"/>
  <sheetData>
    <row r="15" spans="5:11" ht="63.75">
      <c r="E15" s="52" t="s">
        <v>55</v>
      </c>
      <c r="F15" s="52" t="s">
        <v>56</v>
      </c>
      <c r="G15" s="52" t="s">
        <v>57</v>
      </c>
      <c r="H15" s="52" t="s">
        <v>58</v>
      </c>
      <c r="I15" s="52" t="s">
        <v>59</v>
      </c>
      <c r="J15" s="52" t="s">
        <v>60</v>
      </c>
      <c r="K15" s="5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094F69-2A7A-414E-85D4-2FBF2581FDE5}"/>
</file>

<file path=customXml/itemProps2.xml><?xml version="1.0" encoding="utf-8"?>
<ds:datastoreItem xmlns:ds="http://schemas.openxmlformats.org/officeDocument/2006/customXml" ds:itemID="{410EBB6B-C630-4139-AC5D-AC022B9C129B}"/>
</file>

<file path=customXml/itemProps3.xml><?xml version="1.0" encoding="utf-8"?>
<ds:datastoreItem xmlns:ds="http://schemas.openxmlformats.org/officeDocument/2006/customXml" ds:itemID="{D72F17FC-777E-4CC0-AE05-E51E33CFF4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Original Illinois Factors</vt:lpstr>
      <vt:lpstr>Average Factors per CHD,HDH</vt:lpstr>
      <vt:lpstr>Missouri Factors</vt:lpstr>
      <vt:lpstr>HDH65, CDH 65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Adeel Hussain</dc:creator>
  <cp:lastModifiedBy>Asa Parker</cp:lastModifiedBy>
  <dcterms:created xsi:type="dcterms:W3CDTF">2013-12-17T06:28:13Z</dcterms:created>
  <dcterms:modified xsi:type="dcterms:W3CDTF">2016-05-30T20:37:48Z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-1026272805</vt:i4>
  </property>
  <property fmtid="{D5CDD505-2E9C-101B-9397-08002B2CF9AE}" pid="3" name="_NewReviewCycle">
    <vt:lpwstr/>
  </property>
  <property fmtid="{D5CDD505-2E9C-101B-9397-08002B2CF9AE}" pid="4" name="_EmailSubject">
    <vt:lpwstr>IL TRM Demand Control Ventilation</vt:lpwstr>
  </property>
  <property fmtid="{D5CDD505-2E9C-101B-9397-08002B2CF9AE}" pid="5" name="_AuthorEmail">
    <vt:lpwstr>priyam.parikh@clearesult.com</vt:lpwstr>
  </property>
  <property fmtid="{D5CDD505-2E9C-101B-9397-08002B2CF9AE}" pid="6" name="_AuthorEmailDisplayName">
    <vt:lpwstr>Priyam Parikh</vt:lpwstr>
  </property>
  <property fmtid="{D5CDD505-2E9C-101B-9397-08002B2CF9AE}" pid="7" name="ContentTypeId">
    <vt:lpwstr>0x010100083A2ECC659B7C48AB0AD61B3802BD54</vt:lpwstr>
  </property>
  <property fmtid="{D5CDD505-2E9C-101B-9397-08002B2CF9AE}" pid="8" name="_ReviewingToolsShownOnce">
    <vt:lpwstr/>
  </property>
</Properties>
</file>