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N\Direct Services\Consulting\Missouri_TRM\TRM Measures\Measures - Hot Water\2.6.2 Low Flow Faucet Aerator\Reference Documents\"/>
    </mc:Choice>
  </mc:AlternateContent>
  <bookViews>
    <workbookView xWindow="240" yWindow="180" windowWidth="20115" windowHeight="7875"/>
  </bookViews>
  <sheets>
    <sheet name="Assumptions" sheetId="3" r:id="rId1"/>
    <sheet name="Plumbing Code" sheetId="2" r:id="rId2"/>
  </sheets>
  <calcPr calcId="152511"/>
</workbook>
</file>

<file path=xl/calcChain.xml><?xml version="1.0" encoding="utf-8"?>
<calcChain xmlns="http://schemas.openxmlformats.org/spreadsheetml/2006/main">
  <c r="V15" i="3" l="1"/>
  <c r="V14" i="3"/>
  <c r="V13" i="3"/>
  <c r="V12" i="3"/>
  <c r="V11" i="3"/>
  <c r="V10" i="3"/>
  <c r="V9" i="3"/>
  <c r="V8" i="3"/>
  <c r="V7" i="3"/>
  <c r="V6" i="3"/>
  <c r="V5" i="3"/>
  <c r="V4" i="3"/>
  <c r="V3" i="3"/>
  <c r="U15" i="3"/>
  <c r="U14" i="3"/>
  <c r="U13" i="3"/>
  <c r="U12" i="3"/>
  <c r="U11" i="3"/>
  <c r="U10" i="3"/>
  <c r="U9" i="3"/>
  <c r="U8" i="3"/>
  <c r="U7" i="3"/>
  <c r="U6" i="3"/>
  <c r="U5" i="3"/>
  <c r="U4" i="3"/>
  <c r="U3" i="3"/>
  <c r="W3" i="3" l="1"/>
  <c r="W15" i="3" l="1"/>
  <c r="W12" i="3"/>
  <c r="W11" i="3"/>
  <c r="W10" i="3"/>
  <c r="W9" i="3"/>
  <c r="W8" i="3"/>
  <c r="W7" i="3"/>
  <c r="W6" i="3"/>
  <c r="W5" i="3"/>
  <c r="W4" i="3"/>
  <c r="S13" i="3" l="1"/>
  <c r="S14" i="3"/>
  <c r="S15" i="3"/>
  <c r="S12" i="3"/>
  <c r="S11" i="3"/>
  <c r="S10" i="3"/>
  <c r="S9" i="3"/>
  <c r="S8" i="3"/>
  <c r="S7" i="3"/>
  <c r="S6" i="3"/>
  <c r="S5" i="3"/>
  <c r="S4" i="3"/>
  <c r="S3" i="3"/>
  <c r="C11" i="2"/>
  <c r="C10" i="2"/>
  <c r="C6" i="2"/>
  <c r="C5" i="2"/>
  <c r="C4" i="2"/>
  <c r="C3" i="2"/>
  <c r="C2" i="2"/>
  <c r="X6" i="3" l="1"/>
  <c r="Y6" i="3" s="1"/>
  <c r="X14" i="3"/>
  <c r="Y14" i="3" s="1"/>
  <c r="X3" i="3"/>
  <c r="Y3" i="3" s="1"/>
  <c r="AA3" i="3" s="1"/>
  <c r="X13" i="3"/>
  <c r="Y13" i="3" s="1"/>
  <c r="X4" i="3"/>
  <c r="Y4" i="3" s="1"/>
  <c r="X8" i="3"/>
  <c r="Y8" i="3" s="1"/>
  <c r="X12" i="3"/>
  <c r="Y12" i="3" s="1"/>
  <c r="X10" i="3"/>
  <c r="Y10" i="3" s="1"/>
  <c r="X7" i="3"/>
  <c r="Y7" i="3" s="1"/>
  <c r="AA7" i="3"/>
  <c r="X11" i="3"/>
  <c r="Y11" i="3" s="1"/>
  <c r="AA11" i="3" s="1"/>
  <c r="X5" i="3"/>
  <c r="Y5" i="3" s="1"/>
  <c r="X9" i="3"/>
  <c r="Y9" i="3" s="1"/>
  <c r="X15" i="3"/>
  <c r="Y15" i="3" s="1"/>
  <c r="AA15" i="3"/>
  <c r="AA9" i="3" l="1"/>
  <c r="AA10" i="3"/>
  <c r="AA8" i="3"/>
  <c r="AA13" i="3"/>
  <c r="AA14" i="3"/>
  <c r="AA5" i="3"/>
  <c r="AA12" i="3"/>
  <c r="AA4" i="3"/>
  <c r="AA6" i="3"/>
</calcChain>
</file>

<file path=xl/sharedStrings.xml><?xml version="1.0" encoding="utf-8"?>
<sst xmlns="http://schemas.openxmlformats.org/spreadsheetml/2006/main" count="65" uniqueCount="47">
  <si>
    <t>Multiplier</t>
  </si>
  <si>
    <t>employees per faucet</t>
  </si>
  <si>
    <t>students per faucet</t>
  </si>
  <si>
    <t>Small Office</t>
  </si>
  <si>
    <t>Large Office</t>
  </si>
  <si>
    <t>Unit</t>
  </si>
  <si>
    <t>person</t>
  </si>
  <si>
    <t>Fast Food Rest</t>
  </si>
  <si>
    <t>Sit-Down Rest</t>
  </si>
  <si>
    <t>Retail</t>
  </si>
  <si>
    <t>Grocery</t>
  </si>
  <si>
    <t>Warehouse</t>
  </si>
  <si>
    <t>Elementary School</t>
  </si>
  <si>
    <t>Jr High/High School</t>
  </si>
  <si>
    <t>Health</t>
  </si>
  <si>
    <t xml:space="preserve">Motel </t>
  </si>
  <si>
    <t>Hotel</t>
  </si>
  <si>
    <t>Other</t>
  </si>
  <si>
    <t>meal/day</t>
  </si>
  <si>
    <t>employee</t>
  </si>
  <si>
    <t>patient</t>
  </si>
  <si>
    <t>room</t>
  </si>
  <si>
    <t>Annual gallons per faucet</t>
  </si>
  <si>
    <t>Estimated % hot water from Faucets</t>
  </si>
  <si>
    <t>Days per year</t>
  </si>
  <si>
    <t>meals per faucet</t>
  </si>
  <si>
    <t>faucet per room</t>
  </si>
  <si>
    <t>Gallons hot water per unit per day</t>
  </si>
  <si>
    <t># faucets</t>
  </si>
  <si>
    <t>Mid point # people</t>
  </si>
  <si>
    <t>People per faucet</t>
  </si>
  <si>
    <t>Patients per faucet</t>
  </si>
  <si>
    <t>Building Type</t>
  </si>
  <si>
    <t>Hours of Recovery during peak
(65 days in summer peak)</t>
  </si>
  <si>
    <t>CF 
(260 hours in peak period)</t>
  </si>
  <si>
    <t xml:space="preserve">Annual Recovery Hours
</t>
  </si>
  <si>
    <t>% usage in peak period (1-5)</t>
  </si>
  <si>
    <t>Chapter 49, Service Water Heating, 2007 ASHRAE Handbook, HVAC Applications</t>
  </si>
  <si>
    <t>1. Appendix E; “Waste Not, Want Not: The Potential for Urban Water Conservation in California”; http://www.pacinst.org/reports/urban_usage/appendix_e.pdf</t>
  </si>
  <si>
    <t>Based on CA study -1</t>
  </si>
  <si>
    <t>Based on Plumbing code, CA study or estimate -2</t>
  </si>
  <si>
    <t>2- Based on review of the Illinois plumbing code (Employees and students per faucet). Retail, grocery, warehouse and health are estimates. Meals per faucet estimated as 4 bathroom and 3 kitchen faucets and average meals per day of 250 (based on California study above) – 250/7 = 36. Fast food assumption estimated.</t>
  </si>
  <si>
    <t>kWh using TRM defaults</t>
  </si>
  <si>
    <t>See-3</t>
  </si>
  <si>
    <t>Estimate</t>
  </si>
  <si>
    <t>Summer Coincident Peak Demand savings using default TRM assumptions</t>
  </si>
  <si>
    <t>3- 51.7% is the proportion of hot 120F water mixed with 57.9F supply water to give 90F mixed faucet water. 80 is Gallons per hour recovery calculated for 62.1F temp rise (120-57.9), 98% recovery efficiency, and typical 12kW electric resistance storage tank.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</si>
</sst>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9" fontId="2" fillId="0" borderId="1" xfId="1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9" fontId="2" fillId="0" borderId="0" xfId="0" applyNumberFormat="1" applyFont="1"/>
    <xf numFmtId="1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9" fontId="2" fillId="0" borderId="0" xfId="1" applyFont="1"/>
    <xf numFmtId="165" fontId="2" fillId="0" borderId="0" xfId="0" applyNumberFormat="1" applyFont="1"/>
    <xf numFmtId="2" fontId="2" fillId="0" borderId="0" xfId="0" applyNumberFormat="1" applyFont="1"/>
    <xf numFmtId="0" fontId="2" fillId="0" borderId="0" xfId="0" applyFont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CDFB20.9D13D3E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9</xdr:col>
      <xdr:colOff>457200</xdr:colOff>
      <xdr:row>37</xdr:row>
      <xdr:rowOff>95250</xdr:rowOff>
    </xdr:to>
    <xdr:pic>
      <xdr:nvPicPr>
        <xdr:cNvPr id="3" name="Picture 7" descr="cid:image001.png@01CDFB20.9D13D3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5857875" cy="695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topLeftCell="K1" workbookViewId="0">
      <selection activeCell="L18" sqref="L18"/>
    </sheetView>
  </sheetViews>
  <sheetFormatPr defaultRowHeight="15.75" x14ac:dyDescent="0.25"/>
  <cols>
    <col min="1" max="11" width="9.140625" style="5"/>
    <col min="12" max="12" width="11.7109375" style="3" bestFit="1" customWidth="1"/>
    <col min="13" max="13" width="10.85546875" style="3" customWidth="1"/>
    <col min="14" max="14" width="11.28515625" style="3" customWidth="1"/>
    <col min="15" max="15" width="13" style="3" customWidth="1"/>
    <col min="16" max="16" width="10.7109375" style="3" customWidth="1"/>
    <col min="17" max="17" width="13.5703125" style="3" customWidth="1"/>
    <col min="18" max="20" width="9.140625" style="3"/>
    <col min="21" max="21" width="9.5703125" style="3" bestFit="1" customWidth="1"/>
    <col min="22" max="22" width="12.5703125" style="4" bestFit="1" customWidth="1"/>
    <col min="23" max="23" width="11" style="5" customWidth="1"/>
    <col min="24" max="24" width="15.140625" style="5" customWidth="1"/>
    <col min="25" max="25" width="11.85546875" style="5" bestFit="1" customWidth="1"/>
    <col min="26" max="26" width="9.140625" style="5"/>
    <col min="27" max="27" width="16.140625" style="5" customWidth="1"/>
    <col min="28" max="16384" width="9.140625" style="5"/>
  </cols>
  <sheetData>
    <row r="1" spans="1:27" ht="94.5" x14ac:dyDescent="0.25">
      <c r="A1" s="5" t="s">
        <v>37</v>
      </c>
      <c r="O1" s="3" t="s">
        <v>39</v>
      </c>
      <c r="P1" s="3" t="s">
        <v>40</v>
      </c>
      <c r="R1" s="3" t="s">
        <v>39</v>
      </c>
      <c r="V1" s="4" t="s">
        <v>43</v>
      </c>
      <c r="W1" s="5" t="s">
        <v>44</v>
      </c>
      <c r="X1" s="12"/>
    </row>
    <row r="2" spans="1:27" ht="94.5" x14ac:dyDescent="0.25">
      <c r="L2" s="2" t="s">
        <v>32</v>
      </c>
      <c r="M2" s="2" t="s">
        <v>27</v>
      </c>
      <c r="N2" s="2" t="s">
        <v>5</v>
      </c>
      <c r="O2" s="2" t="s">
        <v>23</v>
      </c>
      <c r="P2" s="2" t="s">
        <v>0</v>
      </c>
      <c r="Q2" s="2" t="s">
        <v>5</v>
      </c>
      <c r="R2" s="2" t="s">
        <v>24</v>
      </c>
      <c r="S2" s="2" t="s">
        <v>22</v>
      </c>
      <c r="U2" s="3" t="s">
        <v>42</v>
      </c>
      <c r="V2" s="4" t="s">
        <v>35</v>
      </c>
      <c r="W2" s="3" t="s">
        <v>36</v>
      </c>
      <c r="X2" s="3" t="s">
        <v>33</v>
      </c>
      <c r="Y2" s="3" t="s">
        <v>34</v>
      </c>
      <c r="AA2" s="3" t="s">
        <v>45</v>
      </c>
    </row>
    <row r="3" spans="1:27" ht="31.5" x14ac:dyDescent="0.25">
      <c r="L3" s="2" t="s">
        <v>3</v>
      </c>
      <c r="M3" s="2">
        <v>1</v>
      </c>
      <c r="N3" s="2" t="s">
        <v>6</v>
      </c>
      <c r="O3" s="6">
        <v>1</v>
      </c>
      <c r="P3" s="2">
        <v>10</v>
      </c>
      <c r="Q3" s="2" t="s">
        <v>1</v>
      </c>
      <c r="R3" s="2">
        <v>250</v>
      </c>
      <c r="S3" s="7">
        <f t="shared" ref="S3:S12" si="0">M3*O3*P3*250</f>
        <v>2500</v>
      </c>
      <c r="U3" s="10">
        <f>1*((1.2-0.94)/1.2) *S3*0.08*1</f>
        <v>43.333333333333329</v>
      </c>
      <c r="V3" s="9">
        <f>(S3*0.517)/80</f>
        <v>16.15625</v>
      </c>
      <c r="W3" s="11">
        <f>4/8</f>
        <v>0.5</v>
      </c>
      <c r="X3" s="13">
        <f>(W3*65/365)*V3</f>
        <v>1.438570205479452</v>
      </c>
      <c r="Y3" s="12">
        <f>X3/260</f>
        <v>5.5329623287671235E-3</v>
      </c>
      <c r="AA3" s="5">
        <f>U3/V3*Y3</f>
        <v>1.4840182648401826E-2</v>
      </c>
    </row>
    <row r="4" spans="1:27" ht="31.5" x14ac:dyDescent="0.25">
      <c r="L4" s="2" t="s">
        <v>4</v>
      </c>
      <c r="M4" s="2">
        <v>1</v>
      </c>
      <c r="N4" s="2" t="s">
        <v>6</v>
      </c>
      <c r="O4" s="6">
        <v>1</v>
      </c>
      <c r="P4" s="2">
        <v>45</v>
      </c>
      <c r="Q4" s="2" t="s">
        <v>1</v>
      </c>
      <c r="R4" s="2">
        <v>250</v>
      </c>
      <c r="S4" s="7">
        <f t="shared" si="0"/>
        <v>11250</v>
      </c>
      <c r="U4" s="10">
        <f>1*((1.2-0.94)/1.2) *S4*0.08*1</f>
        <v>195</v>
      </c>
      <c r="V4" s="9">
        <f>(S4*0.517)/80</f>
        <v>72.703125</v>
      </c>
      <c r="W4" s="11">
        <f>4/8</f>
        <v>0.5</v>
      </c>
      <c r="X4" s="13">
        <f t="shared" ref="X4:X15" si="1">(W4*65/365)*V4</f>
        <v>6.4735659246575334</v>
      </c>
      <c r="Y4" s="12">
        <f t="shared" ref="Y4:Y15" si="2">X4/260</f>
        <v>2.4898330479452051E-2</v>
      </c>
      <c r="AA4" s="5">
        <f t="shared" ref="AA4:AA15" si="3">U4/V4*Y4</f>
        <v>6.6780821917808209E-2</v>
      </c>
    </row>
    <row r="5" spans="1:27" ht="31.5" x14ac:dyDescent="0.25">
      <c r="L5" s="2" t="s">
        <v>7</v>
      </c>
      <c r="M5" s="2">
        <v>0.7</v>
      </c>
      <c r="N5" s="2" t="s">
        <v>18</v>
      </c>
      <c r="O5" s="6">
        <v>0.5</v>
      </c>
      <c r="P5" s="2">
        <v>75</v>
      </c>
      <c r="Q5" s="2" t="s">
        <v>25</v>
      </c>
      <c r="R5" s="2">
        <v>365</v>
      </c>
      <c r="S5" s="7">
        <f t="shared" si="0"/>
        <v>6562.5</v>
      </c>
      <c r="U5" s="10">
        <f>1*((1.2-0.94)/1.2) *S5*0.08*1</f>
        <v>113.75</v>
      </c>
      <c r="V5" s="9">
        <f>(S5*0.517)/80</f>
        <v>42.41015625</v>
      </c>
      <c r="W5" s="11">
        <f>4/16</f>
        <v>0.25</v>
      </c>
      <c r="X5" s="13">
        <f t="shared" si="1"/>
        <v>1.8881233946917808</v>
      </c>
      <c r="Y5" s="12">
        <f t="shared" si="2"/>
        <v>7.262013056506849E-3</v>
      </c>
      <c r="AA5" s="5">
        <f t="shared" si="3"/>
        <v>1.9477739726027399E-2</v>
      </c>
    </row>
    <row r="6" spans="1:27" ht="31.5" x14ac:dyDescent="0.25">
      <c r="L6" s="2" t="s">
        <v>8</v>
      </c>
      <c r="M6" s="2">
        <v>2.4</v>
      </c>
      <c r="N6" s="2" t="s">
        <v>18</v>
      </c>
      <c r="O6" s="6">
        <v>0.5</v>
      </c>
      <c r="P6" s="2">
        <v>36</v>
      </c>
      <c r="Q6" s="2" t="s">
        <v>25</v>
      </c>
      <c r="R6" s="2">
        <v>365</v>
      </c>
      <c r="S6" s="7">
        <f t="shared" si="0"/>
        <v>10799.999999999998</v>
      </c>
      <c r="U6" s="10">
        <f>1*((1.2-0.94)/1.2) *S6*0.08*1</f>
        <v>187.19999999999996</v>
      </c>
      <c r="V6" s="9">
        <f>(S6*0.517)/80</f>
        <v>69.794999999999987</v>
      </c>
      <c r="W6" s="11">
        <f>4/12</f>
        <v>0.33333333333333331</v>
      </c>
      <c r="X6" s="13">
        <f t="shared" si="1"/>
        <v>4.1430821917808212</v>
      </c>
      <c r="Y6" s="12">
        <f t="shared" si="2"/>
        <v>1.5934931506849312E-2</v>
      </c>
      <c r="AA6" s="5">
        <f t="shared" si="3"/>
        <v>4.273972602739725E-2</v>
      </c>
    </row>
    <row r="7" spans="1:27" ht="31.5" x14ac:dyDescent="0.25">
      <c r="L7" s="2" t="s">
        <v>9</v>
      </c>
      <c r="M7" s="2">
        <v>2</v>
      </c>
      <c r="N7" s="2" t="s">
        <v>19</v>
      </c>
      <c r="O7" s="6">
        <v>1</v>
      </c>
      <c r="P7" s="2">
        <v>5</v>
      </c>
      <c r="Q7" s="2" t="s">
        <v>1</v>
      </c>
      <c r="R7" s="2">
        <v>365</v>
      </c>
      <c r="S7" s="7">
        <f t="shared" si="0"/>
        <v>2500</v>
      </c>
      <c r="U7" s="10">
        <f>1*((1.2-0.94)/1.2) *S7*0.08*1</f>
        <v>43.333333333333329</v>
      </c>
      <c r="V7" s="9">
        <f>(S7*0.517)/80</f>
        <v>16.15625</v>
      </c>
      <c r="W7" s="11">
        <f>4/12</f>
        <v>0.33333333333333331</v>
      </c>
      <c r="X7" s="13">
        <f t="shared" si="1"/>
        <v>0.95904680365296802</v>
      </c>
      <c r="Y7" s="12">
        <f t="shared" si="2"/>
        <v>3.6886415525114154E-3</v>
      </c>
      <c r="AA7" s="5">
        <f t="shared" si="3"/>
        <v>9.8934550989345504E-3</v>
      </c>
    </row>
    <row r="8" spans="1:27" ht="31.5" x14ac:dyDescent="0.25">
      <c r="L8" s="2" t="s">
        <v>10</v>
      </c>
      <c r="M8" s="2">
        <v>2</v>
      </c>
      <c r="N8" s="2" t="s">
        <v>19</v>
      </c>
      <c r="O8" s="6">
        <v>1</v>
      </c>
      <c r="P8" s="2">
        <v>5</v>
      </c>
      <c r="Q8" s="2" t="s">
        <v>1</v>
      </c>
      <c r="R8" s="2">
        <v>365</v>
      </c>
      <c r="S8" s="7">
        <f t="shared" si="0"/>
        <v>2500</v>
      </c>
      <c r="U8" s="10">
        <f>1*((1.2-0.94)/1.2) *S8*0.08*1</f>
        <v>43.333333333333329</v>
      </c>
      <c r="V8" s="9">
        <f>(S8*0.517)/80</f>
        <v>16.15625</v>
      </c>
      <c r="W8" s="11">
        <f>4/12</f>
        <v>0.33333333333333331</v>
      </c>
      <c r="X8" s="13">
        <f t="shared" si="1"/>
        <v>0.95904680365296802</v>
      </c>
      <c r="Y8" s="12">
        <f t="shared" si="2"/>
        <v>3.6886415525114154E-3</v>
      </c>
      <c r="AA8" s="5">
        <f t="shared" si="3"/>
        <v>9.8934550989345504E-3</v>
      </c>
    </row>
    <row r="9" spans="1:27" ht="31.5" x14ac:dyDescent="0.25">
      <c r="L9" s="2" t="s">
        <v>11</v>
      </c>
      <c r="M9" s="2">
        <v>2</v>
      </c>
      <c r="N9" s="2" t="s">
        <v>19</v>
      </c>
      <c r="O9" s="6">
        <v>1</v>
      </c>
      <c r="P9" s="2">
        <v>5</v>
      </c>
      <c r="Q9" s="2" t="s">
        <v>1</v>
      </c>
      <c r="R9" s="2">
        <v>250</v>
      </c>
      <c r="S9" s="7">
        <f t="shared" si="0"/>
        <v>2500</v>
      </c>
      <c r="U9" s="10">
        <f>1*((1.2-0.94)/1.2) *S9*0.08*1</f>
        <v>43.333333333333329</v>
      </c>
      <c r="V9" s="9">
        <f>(S9*0.517)/80</f>
        <v>16.15625</v>
      </c>
      <c r="W9" s="11">
        <f>4/8</f>
        <v>0.5</v>
      </c>
      <c r="X9" s="13">
        <f t="shared" si="1"/>
        <v>1.438570205479452</v>
      </c>
      <c r="Y9" s="12">
        <f t="shared" si="2"/>
        <v>5.5329623287671235E-3</v>
      </c>
      <c r="AA9" s="5">
        <f t="shared" si="3"/>
        <v>1.4840182648401826E-2</v>
      </c>
    </row>
    <row r="10" spans="1:27" ht="31.5" x14ac:dyDescent="0.25">
      <c r="L10" s="2" t="s">
        <v>12</v>
      </c>
      <c r="M10" s="2">
        <v>0.6</v>
      </c>
      <c r="N10" s="2" t="s">
        <v>6</v>
      </c>
      <c r="O10" s="6">
        <v>0.5</v>
      </c>
      <c r="P10" s="2">
        <v>50</v>
      </c>
      <c r="Q10" s="2" t="s">
        <v>2</v>
      </c>
      <c r="R10" s="2">
        <v>200</v>
      </c>
      <c r="S10" s="7">
        <f t="shared" si="0"/>
        <v>3750</v>
      </c>
      <c r="U10" s="10">
        <f>1*((1.2-0.94)/1.2) *S10*0.08*1</f>
        <v>65</v>
      </c>
      <c r="V10" s="9">
        <f>(S10*0.517)/80</f>
        <v>24.234375</v>
      </c>
      <c r="W10" s="11">
        <f>4/8</f>
        <v>0.5</v>
      </c>
      <c r="X10" s="13">
        <f t="shared" si="1"/>
        <v>2.1578553082191778</v>
      </c>
      <c r="Y10" s="12">
        <f t="shared" si="2"/>
        <v>8.2994434931506836E-3</v>
      </c>
      <c r="AA10" s="5">
        <f t="shared" si="3"/>
        <v>2.2260273972602738E-2</v>
      </c>
    </row>
    <row r="11" spans="1:27" ht="47.25" x14ac:dyDescent="0.25">
      <c r="L11" s="2" t="s">
        <v>13</v>
      </c>
      <c r="M11" s="2">
        <v>1.8</v>
      </c>
      <c r="N11" s="2" t="s">
        <v>6</v>
      </c>
      <c r="O11" s="6">
        <v>0.5</v>
      </c>
      <c r="P11" s="2">
        <v>50</v>
      </c>
      <c r="Q11" s="2" t="s">
        <v>2</v>
      </c>
      <c r="R11" s="2">
        <v>200</v>
      </c>
      <c r="S11" s="7">
        <f t="shared" si="0"/>
        <v>11250</v>
      </c>
      <c r="U11" s="10">
        <f>1*((1.2-0.94)/1.2) *S11*0.08*1</f>
        <v>195</v>
      </c>
      <c r="V11" s="9">
        <f>(S11*0.517)/80</f>
        <v>72.703125</v>
      </c>
      <c r="W11" s="11">
        <f>4/8</f>
        <v>0.5</v>
      </c>
      <c r="X11" s="13">
        <f t="shared" si="1"/>
        <v>6.4735659246575334</v>
      </c>
      <c r="Y11" s="12">
        <f t="shared" si="2"/>
        <v>2.4898330479452051E-2</v>
      </c>
      <c r="AA11" s="5">
        <f t="shared" si="3"/>
        <v>6.6780821917808209E-2</v>
      </c>
    </row>
    <row r="12" spans="1:27" ht="31.5" x14ac:dyDescent="0.25">
      <c r="L12" s="2" t="s">
        <v>14</v>
      </c>
      <c r="M12" s="2">
        <v>90</v>
      </c>
      <c r="N12" s="2" t="s">
        <v>20</v>
      </c>
      <c r="O12" s="6">
        <v>0.25</v>
      </c>
      <c r="P12" s="2">
        <v>2</v>
      </c>
      <c r="Q12" s="2" t="s">
        <v>31</v>
      </c>
      <c r="R12" s="2">
        <v>365</v>
      </c>
      <c r="S12" s="7">
        <f t="shared" si="0"/>
        <v>11250</v>
      </c>
      <c r="U12" s="10">
        <f>1*((1.2-0.94)/1.2) *S12*0.08*1</f>
        <v>195</v>
      </c>
      <c r="V12" s="9">
        <f>(S12*0.517)/80</f>
        <v>72.703125</v>
      </c>
      <c r="W12" s="11">
        <f>4/16</f>
        <v>0.25</v>
      </c>
      <c r="X12" s="13">
        <f t="shared" si="1"/>
        <v>3.2367829623287667</v>
      </c>
      <c r="Y12" s="12">
        <f t="shared" si="2"/>
        <v>1.2449165239726025E-2</v>
      </c>
      <c r="AA12" s="5">
        <f t="shared" si="3"/>
        <v>3.3390410958904104E-2</v>
      </c>
    </row>
    <row r="13" spans="1:27" ht="31.5" x14ac:dyDescent="0.25">
      <c r="L13" s="2" t="s">
        <v>15</v>
      </c>
      <c r="M13" s="2">
        <v>20</v>
      </c>
      <c r="N13" s="2" t="s">
        <v>21</v>
      </c>
      <c r="O13" s="6">
        <v>0.25</v>
      </c>
      <c r="P13" s="2">
        <v>1</v>
      </c>
      <c r="Q13" s="2" t="s">
        <v>26</v>
      </c>
      <c r="R13" s="2">
        <v>365</v>
      </c>
      <c r="S13" s="7">
        <f t="shared" ref="S13:S15" si="4">M13*O13*P13*250</f>
        <v>1250</v>
      </c>
      <c r="U13" s="10">
        <f>1*((1.2-0.94)/1.2) *S13*0.08*1</f>
        <v>21.666666666666664</v>
      </c>
      <c r="V13" s="9">
        <f>(S13*0.517)/80</f>
        <v>8.078125</v>
      </c>
      <c r="W13" s="11">
        <v>0.1</v>
      </c>
      <c r="X13" s="13">
        <f t="shared" si="1"/>
        <v>0.14385702054794519</v>
      </c>
      <c r="Y13" s="12">
        <f t="shared" si="2"/>
        <v>5.5329623287671227E-4</v>
      </c>
      <c r="AA13" s="5">
        <f t="shared" si="3"/>
        <v>1.4840182648401823E-3</v>
      </c>
    </row>
    <row r="14" spans="1:27" ht="31.5" x14ac:dyDescent="0.25">
      <c r="L14" s="2" t="s">
        <v>16</v>
      </c>
      <c r="M14" s="2">
        <v>14</v>
      </c>
      <c r="N14" s="2" t="s">
        <v>21</v>
      </c>
      <c r="O14" s="6">
        <v>0.25</v>
      </c>
      <c r="P14" s="2">
        <v>1</v>
      </c>
      <c r="Q14" s="2" t="s">
        <v>26</v>
      </c>
      <c r="R14" s="2">
        <v>365</v>
      </c>
      <c r="S14" s="7">
        <f t="shared" si="4"/>
        <v>875</v>
      </c>
      <c r="U14" s="10">
        <f>1*((1.2-0.94)/1.2) *S14*0.08*1</f>
        <v>15.166666666666668</v>
      </c>
      <c r="V14" s="9">
        <f>(S14*0.517)/80</f>
        <v>5.6546874999999996</v>
      </c>
      <c r="W14" s="11">
        <v>0.1</v>
      </c>
      <c r="X14" s="13">
        <f t="shared" si="1"/>
        <v>0.10069991438356164</v>
      </c>
      <c r="Y14" s="12">
        <f t="shared" si="2"/>
        <v>3.8730736301369862E-4</v>
      </c>
      <c r="AA14" s="5">
        <f t="shared" si="3"/>
        <v>1.0388127853881279E-3</v>
      </c>
    </row>
    <row r="15" spans="1:27" ht="31.5" x14ac:dyDescent="0.25">
      <c r="L15" s="2" t="s">
        <v>17</v>
      </c>
      <c r="M15" s="2">
        <v>1</v>
      </c>
      <c r="N15" s="2" t="s">
        <v>19</v>
      </c>
      <c r="O15" s="6">
        <v>1</v>
      </c>
      <c r="P15" s="2">
        <v>20</v>
      </c>
      <c r="Q15" s="2" t="s">
        <v>1</v>
      </c>
      <c r="R15" s="2">
        <v>250</v>
      </c>
      <c r="S15" s="7">
        <f t="shared" si="4"/>
        <v>5000</v>
      </c>
      <c r="U15" s="10">
        <f>1*((1.2-0.94)/1.2) *S15*0.08*1</f>
        <v>86.666666666666657</v>
      </c>
      <c r="V15" s="9">
        <f>(S15*0.517)/80</f>
        <v>32.3125</v>
      </c>
      <c r="W15" s="11">
        <f>4/8</f>
        <v>0.5</v>
      </c>
      <c r="X15" s="13">
        <f t="shared" si="1"/>
        <v>2.877140410958904</v>
      </c>
      <c r="Y15" s="12">
        <f t="shared" si="2"/>
        <v>1.1065924657534247E-2</v>
      </c>
      <c r="AA15" s="5">
        <f t="shared" si="3"/>
        <v>2.9680365296803651E-2</v>
      </c>
    </row>
    <row r="17" spans="12:15" x14ac:dyDescent="0.25">
      <c r="L17" s="14" t="s">
        <v>38</v>
      </c>
      <c r="O17" s="5"/>
    </row>
    <row r="18" spans="12:15" x14ac:dyDescent="0.25">
      <c r="L18" s="14" t="s">
        <v>41</v>
      </c>
      <c r="M18" s="5"/>
      <c r="N18" s="5"/>
      <c r="O18" s="5"/>
    </row>
    <row r="19" spans="12:15" x14ac:dyDescent="0.25">
      <c r="L19" s="14" t="s">
        <v>46</v>
      </c>
      <c r="M19" s="5"/>
      <c r="N19" s="5"/>
      <c r="O19" s="5"/>
    </row>
    <row r="20" spans="12:15" x14ac:dyDescent="0.25">
      <c r="M20" s="5"/>
      <c r="N20" s="5"/>
      <c r="O20" s="5"/>
    </row>
    <row r="21" spans="12:15" x14ac:dyDescent="0.25">
      <c r="M21" s="8"/>
      <c r="N21" s="5"/>
      <c r="O21" s="5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D19" sqref="D19"/>
    </sheetView>
  </sheetViews>
  <sheetFormatPr defaultRowHeight="15" x14ac:dyDescent="0.25"/>
  <sheetData>
    <row r="1" spans="1:3" s="1" customFormat="1" ht="45" x14ac:dyDescent="0.25">
      <c r="A1" s="1" t="s">
        <v>28</v>
      </c>
      <c r="B1" s="1" t="s">
        <v>29</v>
      </c>
      <c r="C1" s="1" t="s">
        <v>30</v>
      </c>
    </row>
    <row r="2" spans="1:3" x14ac:dyDescent="0.25">
      <c r="A2">
        <v>1</v>
      </c>
      <c r="B2">
        <v>8</v>
      </c>
      <c r="C2">
        <f>B2/A2</f>
        <v>8</v>
      </c>
    </row>
    <row r="3" spans="1:3" x14ac:dyDescent="0.25">
      <c r="A3">
        <v>2</v>
      </c>
      <c r="B3">
        <v>26</v>
      </c>
      <c r="C3">
        <f>B3/A3</f>
        <v>13</v>
      </c>
    </row>
    <row r="4" spans="1:3" x14ac:dyDescent="0.25">
      <c r="A4">
        <v>3</v>
      </c>
      <c r="B4">
        <v>48</v>
      </c>
      <c r="C4">
        <f>B4/A4</f>
        <v>16</v>
      </c>
    </row>
    <row r="5" spans="1:3" x14ac:dyDescent="0.25">
      <c r="A5">
        <v>4</v>
      </c>
      <c r="B5">
        <v>76</v>
      </c>
      <c r="C5">
        <f>B5/A5</f>
        <v>19</v>
      </c>
    </row>
    <row r="6" spans="1:3" x14ac:dyDescent="0.25">
      <c r="A6">
        <v>5</v>
      </c>
      <c r="B6">
        <v>108</v>
      </c>
      <c r="C6">
        <f>B6/A6</f>
        <v>21.6</v>
      </c>
    </row>
    <row r="10" spans="1:3" x14ac:dyDescent="0.25">
      <c r="A10">
        <v>1</v>
      </c>
      <c r="B10">
        <v>13</v>
      </c>
      <c r="C10">
        <f>B10/A10</f>
        <v>13</v>
      </c>
    </row>
    <row r="11" spans="1:3" x14ac:dyDescent="0.25">
      <c r="A11">
        <v>2</v>
      </c>
      <c r="B11">
        <v>38</v>
      </c>
      <c r="C11">
        <f>B11/A11</f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3A2ECC659B7C48AB0AD61B3802BD54" ma:contentTypeVersion="0" ma:contentTypeDescription="Create a new document." ma:contentTypeScope="" ma:versionID="487f792cfc71e9ac117cc3d1b24b1a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B844A3-50B7-4F36-AC47-6B12DA8039FA}"/>
</file>

<file path=customXml/itemProps2.xml><?xml version="1.0" encoding="utf-8"?>
<ds:datastoreItem xmlns:ds="http://schemas.openxmlformats.org/officeDocument/2006/customXml" ds:itemID="{04B5280E-ADD1-49B5-8FB2-2946CC8F3BEA}"/>
</file>

<file path=customXml/itemProps3.xml><?xml version="1.0" encoding="utf-8"?>
<ds:datastoreItem xmlns:ds="http://schemas.openxmlformats.org/officeDocument/2006/customXml" ds:itemID="{27E8E3B5-77A5-4DD7-9508-0CD4543AE4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Assumptions</vt:lpstr>
      <vt:lpstr>Plumbing Code</vt:lpstr>
    </vt:vector>
  </TitlesOfParts>
  <Company>VEIC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Dent</dc:creator>
  <cp:lastModifiedBy>Bradley D. Williams</cp:lastModifiedBy>
  <dcterms:created xsi:type="dcterms:W3CDTF">2013-01-21T11:04:34Z</dcterms:created>
  <dcterms:modified xsi:type="dcterms:W3CDTF">2016-12-21T17:58:43Z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0x010100083A2ECC659B7C48AB0AD61B3802BD54</vt:lpwstr>
  </property>
</Properties>
</file>