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0" yWindow="120" windowWidth="11355" windowHeight="5550" tabRatio="839" activeTab="0"/>
  </bookViews>
  <sheets>
    <sheet name="Dehumidifier Calculator" sheetId="1" r:id="rId1"/>
    <sheet name="Assumptions" sheetId="2" r:id="rId2"/>
  </sheets>
  <definedNames>
    <definedName name="_xlnm.Print_Area" localSheetId="1">'Assumptions'!$A$1:$D$51</definedName>
    <definedName name="_xlnm.Print_Area" localSheetId="0">'Dehumidifier Calculator'!$A$1:$M$53</definedName>
  </definedNames>
  <calcPr fullCalcOnLoad="1"/>
</workbook>
</file>

<file path=xl/sharedStrings.xml><?xml version="1.0" encoding="utf-8"?>
<sst xmlns="http://schemas.openxmlformats.org/spreadsheetml/2006/main" count="131" uniqueCount="88">
  <si>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</si>
  <si>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</si>
  <si>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</si>
  <si>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</si>
  <si>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</si>
  <si>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</si>
  <si>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</si>
  <si>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</si>
  <si>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</si>
  <si>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</si>
  <si>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</si>
  <si>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</si>
  <si>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</si>
  <si>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</si>
  <si>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</si>
  <si>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</si>
  <si>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</si>
  <si>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</si>
  <si>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</si>
  <si>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</si>
  <si>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</si>
  <si>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</si>
  <si>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</si>
  <si>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</si>
  <si>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</si>
  <si>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</si>
  <si>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</si>
  <si>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</si>
  <si>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</si>
  <si>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</si>
  <si>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</si>
  <si>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</si>
  <si>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</si>
  <si>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</si>
  <si>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</si>
  <si>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</si>
  <si>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</si>
  <si>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</si>
  <si>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t>Energy consumption (kWh)</t>
  </si>
  <si>
    <t>Energy costs</t>
  </si>
  <si>
    <t>Initial Cost per Unit (estimated retail price)</t>
  </si>
  <si>
    <t>Electric Rate ($/kWh)</t>
  </si>
  <si>
    <t>Energy and Water Prices</t>
  </si>
  <si>
    <t>Life cycle energy saved (kWh)</t>
  </si>
  <si>
    <t>Capacity (pints/day)</t>
  </si>
  <si>
    <t>Initial Cost Per Unit</t>
  </si>
  <si>
    <t>L/kWh</t>
  </si>
  <si>
    <t>Energy Factor</t>
  </si>
  <si>
    <t>Assumptions for Dehumidifiers</t>
  </si>
  <si>
    <t>Maintenance cost</t>
  </si>
  <si>
    <t>Maintenance</t>
  </si>
  <si>
    <t>Labor cost (per hour)</t>
  </si>
  <si>
    <t>Labor time (hours)</t>
  </si>
  <si>
    <t>Assumption</t>
  </si>
  <si>
    <t>1-25 Pints/day</t>
  </si>
  <si>
    <t>25-35 Pints/day</t>
  </si>
  <si>
    <t>35-45 Pints/day</t>
  </si>
  <si>
    <t>45-54 Pints/day</t>
  </si>
  <si>
    <t>54-75 Pints/day</t>
  </si>
  <si>
    <t>75-185 Pints/day</t>
  </si>
  <si>
    <t>EPA 2006</t>
  </si>
  <si>
    <t>Hours in use per year</t>
  </si>
  <si>
    <t>1-25</t>
  </si>
  <si>
    <t>25-35</t>
  </si>
  <si>
    <t>35-45</t>
  </si>
  <si>
    <t>45-54</t>
  </si>
  <si>
    <t>54-75</t>
  </si>
  <si>
    <t>75-185</t>
  </si>
  <si>
    <t>days/year</t>
  </si>
  <si>
    <t>.</t>
  </si>
  <si>
    <t>L/day</t>
  </si>
  <si>
    <t>Pints/day</t>
  </si>
  <si>
    <t>hrs/year</t>
  </si>
  <si>
    <t>Maintenance costs</t>
  </si>
  <si>
    <t>LBNL 2007</t>
  </si>
  <si>
    <t>ENERGY STAR Specification</t>
  </si>
  <si>
    <t>Commercial Electricity Price</t>
  </si>
  <si>
    <t>Residential Electricity Price</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</si>
  <si>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</si>
  <si>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</si>
  <si>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t xml:space="preserve">average of available products found in EPA research, 2009
</t>
  </si>
  <si>
    <t>If you have questions, comments or suggestions, please write to calculators@energystar.gov</t>
  </si>
  <si>
    <t>Calculator last updated April 2009, utility and emission rates updated July 2011</t>
  </si>
  <si>
    <r>
      <t>lbs CO</t>
    </r>
    <r>
      <rPr>
        <vertAlign val="subscript"/>
        <sz val="10"/>
        <rFont val="Univers"/>
        <family val="2"/>
      </rPr>
      <t>2</t>
    </r>
    <r>
      <rPr>
        <sz val="10"/>
        <rFont val="Univers"/>
        <family val="2"/>
      </rPr>
      <t>/yr</t>
    </r>
  </si>
  <si>
    <t>EPA’s Greenhouse Gas Equivalencies Calculator, http://www.epa.gov/cleanenergy/energy-resources/calculator.html</t>
  </si>
  <si>
    <r>
      <t>Annual CO</t>
    </r>
    <r>
      <rPr>
        <vertAlign val="subscript"/>
        <sz val="10"/>
        <rFont val="Univers"/>
        <family val="2"/>
      </rPr>
      <t>2</t>
    </r>
    <r>
      <rPr>
        <sz val="10"/>
        <rFont val="Univers"/>
        <family val="2"/>
      </rPr>
      <t xml:space="preserve"> emissions per average passenger car</t>
    </r>
  </si>
  <si>
    <t>EPA 2011</t>
  </si>
  <si>
    <t>US Department of Energy, Annual Energy Outlook 2011 (Early Release), (converted from 2009 to 2010 dollars), http://www.eia.gov/forecasts/aeo/er/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</si>
</sst>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_);[Red]\(#,##0.000\)"/>
    <numFmt numFmtId="181" formatCode="&quot;$&quot;#,##0.0000"/>
  </numFmts>
  <fonts count="6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sz val="11"/>
      <name val="Univers"/>
      <family val="2"/>
    </font>
    <font>
      <u val="single"/>
      <sz val="10"/>
      <color indexed="12"/>
      <name val="Univers"/>
      <family val="2"/>
    </font>
    <font>
      <sz val="10"/>
      <color indexed="9"/>
      <name val="Univers"/>
      <family val="2"/>
    </font>
    <font>
      <sz val="11"/>
      <color indexed="10"/>
      <name val="Univers"/>
      <family val="2"/>
    </font>
    <font>
      <sz val="10"/>
      <color indexed="10"/>
      <name val="Univers"/>
      <family val="2"/>
    </font>
    <font>
      <u val="single"/>
      <sz val="10"/>
      <color indexed="36"/>
      <name val="Arial"/>
      <family val="2"/>
    </font>
    <font>
      <b/>
      <sz val="12"/>
      <color indexed="10"/>
      <name val="Univers"/>
      <family val="2"/>
    </font>
    <font>
      <b/>
      <sz val="12"/>
      <color indexed="9"/>
      <name val="Univers"/>
      <family val="2"/>
    </font>
    <font>
      <i/>
      <sz val="10"/>
      <color indexed="10"/>
      <name val="Univers"/>
      <family val="2"/>
    </font>
    <font>
      <sz val="11"/>
      <color indexed="9"/>
      <name val="Univers"/>
      <family val="2"/>
    </font>
    <font>
      <sz val="10"/>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4">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32" borderId="10" xfId="0" applyFont="1" applyFill="1" applyBorder="1" applyAlignment="1" applyProtection="1">
      <alignment/>
      <protection/>
    </xf>
    <xf numFmtId="0" fontId="1" fillId="32" borderId="11" xfId="0" applyFont="1" applyFill="1" applyBorder="1" applyAlignment="1" applyProtection="1">
      <alignment/>
      <protection/>
    </xf>
    <xf numFmtId="0" fontId="3" fillId="32" borderId="0" xfId="0" applyFont="1" applyFill="1" applyBorder="1" applyAlignment="1" applyProtection="1">
      <alignment horizontal="right"/>
      <protection/>
    </xf>
    <xf numFmtId="0" fontId="1" fillId="32" borderId="0" xfId="0" applyFont="1" applyFill="1" applyBorder="1" applyAlignment="1" applyProtection="1">
      <alignment/>
      <protection/>
    </xf>
    <xf numFmtId="0" fontId="1" fillId="32" borderId="12" xfId="0" applyFont="1" applyFill="1" applyBorder="1" applyAlignment="1" applyProtection="1">
      <alignment/>
      <protection/>
    </xf>
    <xf numFmtId="0" fontId="1" fillId="0" borderId="0" xfId="0" applyFont="1" applyAlignment="1" applyProtection="1">
      <alignment horizontal="right"/>
      <protection/>
    </xf>
    <xf numFmtId="0" fontId="1" fillId="32" borderId="11" xfId="0" applyFont="1" applyFill="1" applyBorder="1" applyAlignment="1" applyProtection="1">
      <alignment horizontal="left"/>
      <protection/>
    </xf>
    <xf numFmtId="166" fontId="1" fillId="32" borderId="0" xfId="0" applyNumberFormat="1" applyFont="1" applyFill="1" applyBorder="1" applyAlignment="1" applyProtection="1">
      <alignment/>
      <protection/>
    </xf>
    <xf numFmtId="166" fontId="1" fillId="32" borderId="0" xfId="0" applyNumberFormat="1" applyFont="1" applyFill="1" applyBorder="1" applyAlignment="1" applyProtection="1">
      <alignment/>
      <protection locked="0"/>
    </xf>
    <xf numFmtId="0" fontId="1" fillId="32" borderId="13" xfId="0" applyFont="1" applyFill="1" applyBorder="1" applyAlignment="1" applyProtection="1">
      <alignment/>
      <protection/>
    </xf>
    <xf numFmtId="0" fontId="1" fillId="32" borderId="14" xfId="0" applyFont="1" applyFill="1" applyBorder="1" applyAlignment="1" applyProtection="1">
      <alignment/>
      <protection/>
    </xf>
    <xf numFmtId="0" fontId="1" fillId="32"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horizontal="lef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0" borderId="0" xfId="0" applyFont="1" applyFill="1" applyAlignment="1" applyProtection="1">
      <alignment/>
      <protection/>
    </xf>
    <xf numFmtId="0" fontId="1" fillId="32" borderId="0" xfId="0" applyNumberFormat="1" applyFont="1" applyFill="1" applyBorder="1" applyAlignment="1" applyProtection="1">
      <alignment/>
      <protection/>
    </xf>
    <xf numFmtId="0" fontId="6" fillId="0" borderId="0" xfId="0" applyFont="1" applyAlignment="1">
      <alignment horizontal="center" wrapText="1"/>
    </xf>
    <xf numFmtId="0" fontId="2" fillId="32" borderId="16" xfId="0" applyFont="1" applyFill="1" applyBorder="1" applyAlignment="1" applyProtection="1">
      <alignment/>
      <protection/>
    </xf>
    <xf numFmtId="0" fontId="3" fillId="32" borderId="17" xfId="0" applyFont="1" applyFill="1" applyBorder="1" applyAlignment="1" applyProtection="1">
      <alignment horizontal="center" wrapText="1"/>
      <protection/>
    </xf>
    <xf numFmtId="0" fontId="2" fillId="32" borderId="11" xfId="0" applyFont="1" applyFill="1" applyBorder="1" applyAlignment="1" applyProtection="1">
      <alignment/>
      <protection/>
    </xf>
    <xf numFmtId="0" fontId="3" fillId="32"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33" borderId="0" xfId="0" applyFont="1" applyFill="1" applyBorder="1" applyAlignment="1" applyProtection="1">
      <alignment/>
      <protection/>
    </xf>
    <xf numFmtId="0" fontId="2" fillId="32"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32" borderId="14" xfId="0" applyNumberFormat="1" applyFont="1" applyFill="1" applyBorder="1" applyAlignment="1" applyProtection="1">
      <alignment horizontal="right"/>
      <protection/>
    </xf>
    <xf numFmtId="171" fontId="1" fillId="32" borderId="14" xfId="0" applyNumberFormat="1" applyFont="1" applyFill="1" applyBorder="1" applyAlignment="1" applyProtection="1">
      <alignment/>
      <protection/>
    </xf>
    <xf numFmtId="164" fontId="1" fillId="34" borderId="20" xfId="0" applyNumberFormat="1" applyFont="1" applyFill="1" applyBorder="1" applyAlignment="1" applyProtection="1">
      <alignment/>
      <protection locked="0"/>
    </xf>
    <xf numFmtId="2" fontId="1" fillId="33"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protection/>
    </xf>
    <xf numFmtId="0" fontId="3" fillId="32"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34" borderId="20" xfId="0" applyNumberFormat="1" applyFont="1" applyFill="1" applyBorder="1" applyAlignment="1" applyProtection="1">
      <alignment horizontal="right"/>
      <protection locked="0"/>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32" borderId="0" xfId="0" applyNumberFormat="1" applyFont="1" applyFill="1" applyBorder="1" applyAlignment="1" applyProtection="1">
      <alignmen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33" borderId="0" xfId="0" applyNumberFormat="1" applyFont="1" applyFill="1" applyBorder="1" applyAlignment="1" applyProtection="1">
      <alignment/>
      <protection/>
    </xf>
    <xf numFmtId="169" fontId="3" fillId="33" borderId="0" xfId="0" applyNumberFormat="1" applyFont="1" applyFill="1" applyBorder="1" applyAlignment="1" applyProtection="1">
      <alignment/>
      <protection/>
    </xf>
    <xf numFmtId="3" fontId="3" fillId="33" borderId="0" xfId="0" applyNumberFormat="1" applyFont="1" applyFill="1" applyBorder="1" applyAlignment="1" applyProtection="1">
      <alignment/>
      <protection/>
    </xf>
    <xf numFmtId="4" fontId="3" fillId="33" borderId="0" xfId="0" applyNumberFormat="1" applyFont="1" applyFill="1" applyBorder="1" applyAlignment="1" applyProtection="1">
      <alignment/>
      <protection/>
    </xf>
    <xf numFmtId="9" fontId="3" fillId="33" borderId="0" xfId="59" applyFont="1" applyFill="1" applyBorder="1" applyAlignment="1" applyProtection="1">
      <alignment/>
      <protection/>
    </xf>
    <xf numFmtId="167" fontId="3" fillId="33" borderId="12" xfId="0" applyNumberFormat="1" applyFont="1" applyFill="1" applyBorder="1" applyAlignment="1" applyProtection="1">
      <alignment/>
      <protection/>
    </xf>
    <xf numFmtId="169" fontId="3" fillId="33" borderId="12" xfId="0" applyNumberFormat="1" applyFont="1" applyFill="1" applyBorder="1" applyAlignment="1" applyProtection="1">
      <alignment/>
      <protection/>
    </xf>
    <xf numFmtId="3" fontId="3" fillId="33" borderId="12" xfId="0" applyNumberFormat="1" applyFont="1" applyFill="1" applyBorder="1" applyAlignment="1" applyProtection="1">
      <alignment/>
      <protection/>
    </xf>
    <xf numFmtId="4" fontId="3" fillId="33" borderId="12" xfId="0" applyNumberFormat="1" applyFont="1" applyFill="1" applyBorder="1" applyAlignment="1" applyProtection="1">
      <alignment/>
      <protection/>
    </xf>
    <xf numFmtId="9" fontId="3" fillId="33"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9" fontId="1" fillId="32" borderId="0" xfId="0" applyNumberFormat="1" applyFont="1" applyFill="1" applyBorder="1" applyAlignment="1" applyProtection="1">
      <alignment horizontal="right"/>
      <protection locked="0"/>
    </xf>
    <xf numFmtId="0" fontId="1" fillId="32" borderId="0" xfId="0" applyNumberFormat="1" applyFont="1" applyFill="1" applyBorder="1" applyAlignment="1" applyProtection="1">
      <alignment horizontal="center"/>
      <protection locked="0"/>
    </xf>
    <xf numFmtId="0" fontId="1" fillId="32" borderId="0"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 fillId="0" borderId="0" xfId="0" applyFont="1" applyAlignment="1" applyProtection="1">
      <alignment/>
      <protection/>
    </xf>
    <xf numFmtId="177" fontId="1" fillId="34" borderId="20" xfId="0" applyNumberFormat="1" applyFont="1" applyFill="1" applyBorder="1" applyAlignment="1" applyProtection="1">
      <alignment/>
      <protection locked="0"/>
    </xf>
    <xf numFmtId="0" fontId="1" fillId="4" borderId="11" xfId="0" applyFont="1" applyFill="1" applyBorder="1" applyAlignment="1" applyProtection="1">
      <alignment horizontal="left"/>
      <protection/>
    </xf>
    <xf numFmtId="167" fontId="10" fillId="33" borderId="0"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9" fontId="10" fillId="33" borderId="0" xfId="59" applyFont="1" applyFill="1" applyBorder="1" applyAlignment="1" applyProtection="1">
      <alignment/>
      <protection/>
    </xf>
    <xf numFmtId="168" fontId="10" fillId="33" borderId="0" xfId="0" applyNumberFormat="1" applyFont="1" applyFill="1" applyBorder="1" applyAlignment="1" applyProtection="1">
      <alignment/>
      <protection/>
    </xf>
    <xf numFmtId="0" fontId="10" fillId="0" borderId="15" xfId="0" applyFont="1" applyFill="1" applyBorder="1" applyAlignment="1" applyProtection="1">
      <alignment/>
      <protection/>
    </xf>
    <xf numFmtId="0" fontId="20" fillId="0" borderId="0" xfId="0" applyFont="1" applyBorder="1" applyAlignment="1" applyProtection="1">
      <alignment/>
      <protection/>
    </xf>
    <xf numFmtId="0" fontId="20" fillId="0" borderId="0" xfId="0" applyFont="1" applyAlignment="1" applyProtection="1">
      <alignment/>
      <protection/>
    </xf>
    <xf numFmtId="171" fontId="8" fillId="4" borderId="11" xfId="0" applyNumberFormat="1" applyFont="1" applyFill="1" applyBorder="1" applyAlignment="1" applyProtection="1">
      <alignment/>
      <protection/>
    </xf>
    <xf numFmtId="169" fontId="10" fillId="33" borderId="0" xfId="0" applyNumberFormat="1" applyFont="1" applyFill="1" applyBorder="1" applyAlignment="1" applyProtection="1">
      <alignment horizontal="right"/>
      <protection/>
    </xf>
    <xf numFmtId="0" fontId="22" fillId="0" borderId="0" xfId="0" applyFont="1" applyBorder="1" applyAlignment="1" applyProtection="1">
      <alignment/>
      <protection/>
    </xf>
    <xf numFmtId="1" fontId="2" fillId="0" borderId="11" xfId="0" applyNumberFormat="1" applyFont="1" applyFill="1" applyBorder="1" applyAlignment="1" applyProtection="1">
      <alignment/>
      <protection locked="0"/>
    </xf>
    <xf numFmtId="0" fontId="2" fillId="0" borderId="0" xfId="0" applyFont="1" applyFill="1" applyAlignment="1" applyProtection="1">
      <alignment horizontal="left"/>
      <protection/>
    </xf>
    <xf numFmtId="1" fontId="2" fillId="0" borderId="0" xfId="0" applyNumberFormat="1" applyFont="1" applyFill="1" applyBorder="1" applyAlignment="1" applyProtection="1">
      <alignment/>
      <protection locked="0"/>
    </xf>
    <xf numFmtId="0" fontId="23" fillId="0" borderId="0" xfId="0" applyFont="1" applyBorder="1" applyAlignment="1" applyProtection="1">
      <alignment/>
      <protection/>
    </xf>
    <xf numFmtId="0" fontId="24" fillId="0" borderId="0" xfId="0" applyFont="1" applyBorder="1" applyAlignment="1" applyProtection="1">
      <alignment/>
      <protection/>
    </xf>
    <xf numFmtId="168" fontId="10" fillId="4" borderId="0" xfId="0" applyNumberFormat="1" applyFont="1" applyFill="1" applyBorder="1" applyAlignment="1" applyProtection="1">
      <alignment horizontal="right"/>
      <protection/>
    </xf>
    <xf numFmtId="0" fontId="1" fillId="4" borderId="11" xfId="0"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3" fontId="1" fillId="4" borderId="0" xfId="0" applyNumberFormat="1" applyFont="1" applyFill="1" applyBorder="1" applyAlignment="1" applyProtection="1">
      <alignment horizontal="right" indent="1"/>
      <protection/>
    </xf>
    <xf numFmtId="3" fontId="1" fillId="4" borderId="0" xfId="0" applyNumberFormat="1" applyFont="1" applyFill="1" applyBorder="1" applyAlignment="1" applyProtection="1">
      <alignment/>
      <protection/>
    </xf>
    <xf numFmtId="0" fontId="26" fillId="0" borderId="0" xfId="0" applyFont="1" applyBorder="1" applyAlignment="1" applyProtection="1">
      <alignment/>
      <protection/>
    </xf>
    <xf numFmtId="0" fontId="1" fillId="0" borderId="11" xfId="0" applyNumberFormat="1" applyFont="1" applyFill="1" applyBorder="1" applyAlignment="1" applyProtection="1">
      <alignment horizontal="right"/>
      <protection/>
    </xf>
    <xf numFmtId="40" fontId="1" fillId="0" borderId="11" xfId="0" applyNumberFormat="1" applyFont="1" applyFill="1" applyBorder="1" applyAlignment="1" applyProtection="1">
      <alignment horizontal="right"/>
      <protection/>
    </xf>
    <xf numFmtId="0" fontId="27" fillId="0" borderId="0" xfId="0" applyFont="1" applyBorder="1" applyAlignment="1" applyProtection="1">
      <alignment/>
      <protection/>
    </xf>
    <xf numFmtId="0" fontId="22" fillId="0" borderId="0" xfId="0" applyFont="1" applyBorder="1" applyAlignment="1" applyProtection="1">
      <alignment horizontal="center"/>
      <protection/>
    </xf>
    <xf numFmtId="178" fontId="24" fillId="0" borderId="0" xfId="0" applyNumberFormat="1" applyFont="1" applyFill="1" applyBorder="1" applyAlignment="1" applyProtection="1">
      <alignment horizontal="left"/>
      <protection/>
    </xf>
    <xf numFmtId="0" fontId="28" fillId="0" borderId="0" xfId="0" applyFont="1" applyAlignment="1" applyProtection="1">
      <alignment/>
      <protection/>
    </xf>
    <xf numFmtId="0" fontId="23" fillId="0" borderId="0" xfId="0" applyFont="1" applyBorder="1" applyAlignment="1" applyProtection="1">
      <alignment horizontal="center"/>
      <protection/>
    </xf>
    <xf numFmtId="0" fontId="1"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horizontal="center"/>
      <protection/>
    </xf>
    <xf numFmtId="0" fontId="22" fillId="0" borderId="0" xfId="0" applyFont="1" applyBorder="1" applyAlignment="1" applyProtection="1">
      <alignment/>
      <protection/>
    </xf>
    <xf numFmtId="0" fontId="22" fillId="0" borderId="0" xfId="0" applyNumberFormat="1" applyFont="1" applyFill="1" applyBorder="1" applyAlignment="1" applyProtection="1">
      <alignment horizontal="center"/>
      <protection locked="0"/>
    </xf>
    <xf numFmtId="49" fontId="22" fillId="0" borderId="0" xfId="0" applyNumberFormat="1" applyFont="1" applyFill="1" applyBorder="1" applyAlignment="1" applyProtection="1">
      <alignment horizontal="center"/>
      <protection locked="0"/>
    </xf>
    <xf numFmtId="0" fontId="22" fillId="0" borderId="0" xfId="0" applyNumberFormat="1" applyFont="1" applyBorder="1" applyAlignment="1" applyProtection="1">
      <alignment horizontal="center"/>
      <protection/>
    </xf>
    <xf numFmtId="49" fontId="22" fillId="0" borderId="0" xfId="0" applyNumberFormat="1" applyFont="1" applyBorder="1" applyAlignment="1" applyProtection="1">
      <alignment horizontal="center"/>
      <protection/>
    </xf>
    <xf numFmtId="0" fontId="22" fillId="0" borderId="0" xfId="0" applyNumberFormat="1" applyFont="1" applyFill="1" applyBorder="1" applyAlignment="1" applyProtection="1">
      <alignment horizontal="center"/>
      <protection/>
    </xf>
    <xf numFmtId="49" fontId="22" fillId="0" borderId="0" xfId="0" applyNumberFormat="1" applyFont="1" applyFill="1" applyBorder="1" applyAlignment="1" applyProtection="1">
      <alignment horizontal="center"/>
      <protection/>
    </xf>
    <xf numFmtId="0" fontId="22" fillId="0" borderId="0" xfId="0" applyFont="1" applyBorder="1" applyAlignment="1" applyProtection="1">
      <alignment horizontal="center"/>
      <protection/>
    </xf>
    <xf numFmtId="0" fontId="1" fillId="0" borderId="18" xfId="0" applyFont="1" applyFill="1" applyBorder="1" applyAlignment="1" applyProtection="1">
      <alignment horizontal="left" indent="1"/>
      <protection/>
    </xf>
    <xf numFmtId="181" fontId="1" fillId="0" borderId="0"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0" xfId="0" applyFont="1" applyFill="1" applyBorder="1" applyAlignment="1" applyProtection="1">
      <alignment horizontal="right"/>
      <protection/>
    </xf>
    <xf numFmtId="0" fontId="1" fillId="0" borderId="18" xfId="0" applyFont="1" applyFill="1" applyBorder="1" applyAlignment="1" applyProtection="1">
      <alignment wrapText="1"/>
      <protection/>
    </xf>
    <xf numFmtId="3"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18" xfId="0" applyFont="1" applyFill="1" applyBorder="1" applyAlignment="1" applyProtection="1">
      <alignment vertical="center" wrapText="1"/>
      <protection/>
    </xf>
    <xf numFmtId="0" fontId="0" fillId="0" borderId="0" xfId="0" applyFont="1" applyAlignment="1">
      <alignment/>
    </xf>
    <xf numFmtId="0" fontId="21" fillId="0" borderId="0" xfId="53"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horizontal="right"/>
      <protection/>
    </xf>
    <xf numFmtId="0" fontId="30" fillId="0" borderId="18" xfId="0" applyFont="1" applyBorder="1" applyAlignment="1">
      <alignment wrapText="1"/>
    </xf>
    <xf numFmtId="0" fontId="10" fillId="32" borderId="14" xfId="0" applyFont="1" applyFill="1" applyBorder="1" applyAlignment="1" applyProtection="1">
      <alignment horizontal="center" wrapText="1"/>
      <protection/>
    </xf>
    <xf numFmtId="0" fontId="3" fillId="32" borderId="0" xfId="0" applyFont="1" applyFill="1" applyBorder="1" applyAlignment="1" applyProtection="1">
      <alignment horizontal="center" wrapText="1"/>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7" fillId="0" borderId="0" xfId="0" applyFont="1" applyAlignment="1" applyProtection="1">
      <alignment horizontal="left"/>
      <protection/>
    </xf>
    <xf numFmtId="0" fontId="10" fillId="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7" fillId="0" borderId="17" xfId="0" applyFont="1" applyBorder="1" applyAlignment="1" applyProtection="1">
      <alignment/>
      <protection/>
    </xf>
    <xf numFmtId="0" fontId="0" fillId="0" borderId="17" xfId="0" applyBorder="1" applyAlignment="1">
      <alignment/>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18" xfId="0" applyFont="1" applyBorder="1" applyAlignment="1">
      <alignment vertical="center" wrapText="1"/>
    </xf>
    <xf numFmtId="0" fontId="0" fillId="0" borderId="21" xfId="0" applyBorder="1" applyAlignment="1">
      <alignment vertical="center" wrapText="1"/>
    </xf>
    <xf numFmtId="0" fontId="1" fillId="0" borderId="18"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R54"/>
  <sheetViews>
    <sheetView showGridLines="0" showRowColHeaders="0" tabSelected="1" zoomScale="95" zoomScaleNormal="95" zoomScalePageLayoutView="0" workbookViewId="0" topLeftCell="A1">
      <selection activeCell="C13" sqref="C13"/>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178" t="s">
        <v>0</v>
      </c>
      <c r="B6" s="178"/>
      <c r="C6" s="178"/>
      <c r="D6" s="178"/>
      <c r="E6" s="178"/>
      <c r="F6" s="178"/>
      <c r="G6" s="178"/>
      <c r="H6" s="178"/>
      <c r="I6" s="178"/>
      <c r="J6" s="178"/>
      <c r="K6" s="178"/>
      <c r="L6" s="178"/>
      <c r="M6" s="178"/>
    </row>
    <row r="7" spans="1:13" ht="15.75" customHeight="1">
      <c r="A7" s="178" t="str">
        <f>""&amp;C13&amp;" ENERGY STAR Qualified Dehumidifier(s)"</f>
        <v>1 ENERGY STAR Qualified Dehumidifier(s)</v>
      </c>
      <c r="B7" s="178"/>
      <c r="C7" s="178"/>
      <c r="D7" s="178"/>
      <c r="E7" s="178"/>
      <c r="F7" s="178"/>
      <c r="G7" s="178"/>
      <c r="H7" s="178"/>
      <c r="I7" s="178"/>
      <c r="J7" s="178"/>
      <c r="K7" s="178"/>
      <c r="L7" s="178"/>
      <c r="M7" s="178"/>
    </row>
    <row r="8" spans="1:13" ht="15.75" customHeight="1">
      <c r="A8" s="36"/>
      <c r="B8" s="36"/>
      <c r="C8" s="36"/>
      <c r="D8" s="36"/>
      <c r="E8" s="36"/>
      <c r="F8" s="36"/>
      <c r="G8" s="36"/>
      <c r="H8" s="36"/>
      <c r="I8" s="36"/>
      <c r="J8" s="36"/>
      <c r="K8" s="36"/>
      <c r="L8" s="36"/>
      <c r="M8" s="36"/>
    </row>
    <row r="9" spans="1:13" s="2" customFormat="1" ht="24" customHeight="1">
      <c r="A9" s="179" t="s">
        <v>35</v>
      </c>
      <c r="B9" s="179"/>
      <c r="C9" s="179"/>
      <c r="D9" s="179"/>
      <c r="E9" s="179"/>
      <c r="F9" s="179"/>
      <c r="G9" s="179"/>
      <c r="H9" s="179"/>
      <c r="I9" s="179"/>
      <c r="J9" s="179"/>
      <c r="K9" s="179"/>
      <c r="L9" s="179"/>
      <c r="M9" s="179"/>
    </row>
    <row r="10" ht="16.5" customHeight="1">
      <c r="A10" s="23"/>
    </row>
    <row r="11" spans="1:13" ht="15.75">
      <c r="A11" s="180" t="s">
        <v>1</v>
      </c>
      <c r="B11" s="180"/>
      <c r="C11" s="180"/>
      <c r="D11" s="180"/>
      <c r="E11" s="180"/>
      <c r="F11" s="180"/>
      <c r="G11" s="180"/>
      <c r="H11" s="180"/>
      <c r="I11" s="180"/>
      <c r="J11" s="180"/>
      <c r="K11" s="180"/>
      <c r="L11" s="180"/>
      <c r="M11" s="180"/>
    </row>
    <row r="12" spans="1:13" ht="4.5" customHeight="1" thickBot="1">
      <c r="A12" s="37"/>
      <c r="B12" s="38"/>
      <c r="C12" s="38"/>
      <c r="D12" s="38">
        <v>4</v>
      </c>
      <c r="E12" s="38"/>
      <c r="F12" s="38"/>
      <c r="G12" s="38"/>
      <c r="H12" s="38"/>
      <c r="I12" s="38"/>
      <c r="J12" s="38"/>
      <c r="K12" s="38"/>
      <c r="L12" s="38"/>
      <c r="M12" s="3"/>
    </row>
    <row r="13" spans="1:14" ht="15.75" customHeight="1" thickBot="1">
      <c r="A13" s="4" t="s">
        <v>2</v>
      </c>
      <c r="B13" s="5"/>
      <c r="C13" s="81">
        <v>1</v>
      </c>
      <c r="D13" s="6"/>
      <c r="E13" s="6"/>
      <c r="F13" s="6"/>
      <c r="G13" s="6"/>
      <c r="H13" s="6"/>
      <c r="I13" s="6"/>
      <c r="J13" s="6"/>
      <c r="K13" s="6"/>
      <c r="L13" s="6"/>
      <c r="M13" s="7"/>
      <c r="N13" s="8"/>
    </row>
    <row r="14" spans="1:13" ht="15.75" customHeight="1" thickBot="1">
      <c r="A14" s="9" t="s">
        <v>41</v>
      </c>
      <c r="B14" s="5"/>
      <c r="C14" s="118">
        <f>Assumptions!B40</f>
        <v>0.1089</v>
      </c>
      <c r="D14" s="6"/>
      <c r="E14" s="6"/>
      <c r="F14" s="6"/>
      <c r="G14" s="6"/>
      <c r="H14" s="6"/>
      <c r="I14" s="6"/>
      <c r="J14" s="6"/>
      <c r="K14" s="6"/>
      <c r="L14" s="6"/>
      <c r="M14" s="7"/>
    </row>
    <row r="15" spans="1:13" ht="17.25" customHeight="1">
      <c r="A15" s="4" t="s">
        <v>44</v>
      </c>
      <c r="B15" s="6"/>
      <c r="C15" s="112"/>
      <c r="D15" s="91"/>
      <c r="E15" s="91"/>
      <c r="F15" s="91"/>
      <c r="G15" s="111"/>
      <c r="H15" s="10"/>
      <c r="I15" s="10"/>
      <c r="J15" s="11"/>
      <c r="K15" s="6"/>
      <c r="L15" s="10"/>
      <c r="M15" s="7"/>
    </row>
    <row r="16" spans="1:13" ht="12" customHeight="1">
      <c r="A16" s="4"/>
      <c r="B16" s="6"/>
      <c r="C16" s="113"/>
      <c r="D16" s="35"/>
      <c r="E16" s="35"/>
      <c r="F16" s="35"/>
      <c r="G16" s="6"/>
      <c r="H16" s="6"/>
      <c r="I16" s="6"/>
      <c r="J16" s="6"/>
      <c r="K16" s="6"/>
      <c r="L16" s="6"/>
      <c r="M16" s="7"/>
    </row>
    <row r="17" spans="1:13" ht="27.75" customHeight="1">
      <c r="A17" s="47"/>
      <c r="B17" s="176" t="s">
        <v>3</v>
      </c>
      <c r="C17" s="176"/>
      <c r="D17" s="176"/>
      <c r="E17" s="40"/>
      <c r="F17" s="176" t="s">
        <v>4</v>
      </c>
      <c r="G17" s="176"/>
      <c r="H17" s="176"/>
      <c r="I17" s="40"/>
      <c r="J17" s="177"/>
      <c r="K17" s="177"/>
      <c r="L17" s="177"/>
      <c r="M17" s="7"/>
    </row>
    <row r="18" spans="1:13" ht="9.75" customHeight="1" thickBot="1">
      <c r="A18" s="39"/>
      <c r="B18" s="40"/>
      <c r="C18" s="40"/>
      <c r="D18" s="40"/>
      <c r="E18" s="40"/>
      <c r="F18" s="40"/>
      <c r="G18" s="84"/>
      <c r="H18" s="40"/>
      <c r="I18" s="40"/>
      <c r="J18" s="177"/>
      <c r="K18" s="177"/>
      <c r="L18" s="177"/>
      <c r="M18" s="7"/>
    </row>
    <row r="19" spans="1:13" ht="15.75" customHeight="1" thickBot="1">
      <c r="A19" s="4" t="s">
        <v>40</v>
      </c>
      <c r="B19" s="6"/>
      <c r="C19" s="87">
        <f>Assumptions!B6</f>
        <v>213</v>
      </c>
      <c r="D19" s="10"/>
      <c r="E19" s="10"/>
      <c r="F19" s="10"/>
      <c r="G19" s="87">
        <f>Assumptions!B17</f>
        <v>213</v>
      </c>
      <c r="H19" s="10"/>
      <c r="I19" s="40"/>
      <c r="J19" s="177"/>
      <c r="K19" s="177"/>
      <c r="L19" s="177"/>
      <c r="M19" s="7"/>
    </row>
    <row r="20" spans="1:13" ht="4.5" customHeight="1">
      <c r="A20" s="12"/>
      <c r="B20" s="13"/>
      <c r="C20" s="79"/>
      <c r="D20" s="13"/>
      <c r="E20" s="13"/>
      <c r="F20" s="13"/>
      <c r="G20" s="80"/>
      <c r="H20" s="13"/>
      <c r="I20" s="13"/>
      <c r="J20" s="13"/>
      <c r="K20" s="13"/>
      <c r="L20" s="13"/>
      <c r="M20" s="14"/>
    </row>
    <row r="21" spans="1:17" ht="24.75" customHeight="1">
      <c r="A21" s="185"/>
      <c r="B21" s="186"/>
      <c r="C21" s="186"/>
      <c r="D21" s="186"/>
      <c r="E21" s="186"/>
      <c r="F21" s="186"/>
      <c r="G21" s="186"/>
      <c r="H21" s="186"/>
      <c r="I21" s="186"/>
      <c r="J21" s="186"/>
      <c r="K21" s="186"/>
      <c r="L21" s="186"/>
      <c r="M21" s="186"/>
      <c r="Q21" s="1" t="s">
        <v>69</v>
      </c>
    </row>
    <row r="22" spans="1:13" ht="15.75">
      <c r="A22" s="180" t="str">
        <f>"Annual and Life Cycle Costs and Savings for "&amp;C13&amp;" Dehumidifier(s)"</f>
        <v>Annual and Life Cycle Costs and Savings for 1 Dehumidifier(s)</v>
      </c>
      <c r="B22" s="180"/>
      <c r="C22" s="180"/>
      <c r="D22" s="180"/>
      <c r="E22" s="180"/>
      <c r="F22" s="180"/>
      <c r="G22" s="180"/>
      <c r="H22" s="180"/>
      <c r="I22" s="180"/>
      <c r="J22" s="180"/>
      <c r="K22" s="180"/>
      <c r="L22" s="180"/>
      <c r="M22" s="180"/>
    </row>
    <row r="23" spans="1:13" ht="31.5" customHeight="1">
      <c r="A23" s="15"/>
      <c r="B23" s="182" t="str">
        <f>""&amp;C13&amp;" ENERGY STAR Qualified Unit(s)"</f>
        <v>1 ENERGY STAR Qualified Unit(s)</v>
      </c>
      <c r="C23" s="182"/>
      <c r="D23" s="182"/>
      <c r="E23" s="41"/>
      <c r="F23" s="182" t="str">
        <f>""&amp;C13&amp;" Conventional Unit(s)"</f>
        <v>1 Conventional Unit(s)</v>
      </c>
      <c r="G23" s="182"/>
      <c r="H23" s="182"/>
      <c r="I23" s="41"/>
      <c r="J23" s="182" t="s">
        <v>5</v>
      </c>
      <c r="K23" s="182"/>
      <c r="L23" s="182"/>
      <c r="M23" s="16"/>
    </row>
    <row r="24" spans="1:13" ht="15.75" customHeight="1">
      <c r="A24" s="77" t="s">
        <v>28</v>
      </c>
      <c r="B24" s="17"/>
      <c r="C24" s="17"/>
      <c r="D24" s="17"/>
      <c r="E24" s="17"/>
      <c r="F24" s="17"/>
      <c r="G24" s="17"/>
      <c r="H24" s="17"/>
      <c r="I24" s="17"/>
      <c r="J24" s="17"/>
      <c r="K24" s="17"/>
      <c r="L24" s="17"/>
      <c r="M24" s="18"/>
    </row>
    <row r="25" spans="1:13" ht="15.75" customHeight="1">
      <c r="A25" s="19" t="s">
        <v>6</v>
      </c>
      <c r="B25" s="17"/>
      <c r="C25" s="104">
        <f>C26*C14</f>
        <v>92.71745999999999</v>
      </c>
      <c r="D25" s="17"/>
      <c r="E25" s="17"/>
      <c r="F25" s="17"/>
      <c r="G25" s="104">
        <f>G26*C14</f>
        <v>115.89682499999999</v>
      </c>
      <c r="H25" s="17"/>
      <c r="I25" s="17"/>
      <c r="J25" s="17"/>
      <c r="K25" s="20">
        <f>G25-C25</f>
        <v>23.179365000000004</v>
      </c>
      <c r="L25" s="17"/>
      <c r="M25" s="18"/>
    </row>
    <row r="26" spans="1:13" s="2" customFormat="1" ht="15.75" customHeight="1" outlineLevel="1">
      <c r="A26" s="105" t="s">
        <v>38</v>
      </c>
      <c r="B26" s="106"/>
      <c r="C26" s="107">
        <f>$C$13*Assumptions!$B$28*(IF(Assumptions!$E$3=1,Assumptions!F4,IF(Assumptions!$E$3=2,Assumptions!F5,IF(Assumptions!$E$3=3,Assumptions!F6,IF(Assumptions!$E$3=4,Assumptions!F7,IF(Assumptions!$E$3=5,Assumptions!F8,Assumptions!F9))))))/(IF(Assumptions!$E$3=1,Assumptions!B8,IF(Assumptions!$E$3=2,Assumptions!B9,IF(Assumptions!$E$3=3,Assumptions!B10,IF(Assumptions!$E$3=4,Assumptions!B11,IF(Assumptions!$E$3=5,Assumptions!B12,Assumptions!B13))))))</f>
        <v>851.4</v>
      </c>
      <c r="D26" s="107"/>
      <c r="E26" s="107"/>
      <c r="F26" s="107"/>
      <c r="G26" s="107">
        <f>$C$13*Assumptions!$B$28*(IF(Assumptions!$E$3=1,Assumptions!F4,IF(Assumptions!$E$3=2,Assumptions!F5,IF(Assumptions!$E$3=3,Assumptions!F6,IF(Assumptions!$E$3=4,Assumptions!F7,IF(Assumptions!$E$3=5,Assumptions!F8,Assumptions!F9))))))/(IF(Assumptions!$E$3=1,Assumptions!B19,IF(Assumptions!$E$3=2,Assumptions!B20,IF(Assumptions!$E$3=3,Assumptions!B21,IF(Assumptions!$E$3=4,Assumptions!B22,IF(Assumptions!$E$3=5,Assumptions!B23,Assumptions!B24))))))</f>
        <v>1064.25</v>
      </c>
      <c r="H26" s="108"/>
      <c r="I26" s="108"/>
      <c r="J26" s="108"/>
      <c r="K26" s="107">
        <f>G26-C26</f>
        <v>212.85000000000002</v>
      </c>
      <c r="L26" s="108"/>
      <c r="M26" s="109"/>
    </row>
    <row r="27" spans="1:13" ht="15.75" customHeight="1" outlineLevel="1">
      <c r="A27" s="136" t="s">
        <v>49</v>
      </c>
      <c r="B27" s="17"/>
      <c r="C27" s="139">
        <f>C13*(Assumptions!B32*Assumptions!B33)</f>
        <v>0</v>
      </c>
      <c r="D27" s="139"/>
      <c r="E27" s="139"/>
      <c r="F27" s="139"/>
      <c r="G27" s="139">
        <f>C13*(Assumptions!B32*Assumptions!B33)</f>
        <v>0</v>
      </c>
      <c r="H27" s="140"/>
      <c r="I27" s="140"/>
      <c r="J27" s="140"/>
      <c r="K27" s="20">
        <f>G27-C27</f>
        <v>0</v>
      </c>
      <c r="L27" s="140"/>
      <c r="M27" s="18"/>
    </row>
    <row r="28" spans="1:13" s="23" customFormat="1" ht="15.75" customHeight="1">
      <c r="A28" s="78" t="s">
        <v>7</v>
      </c>
      <c r="B28" s="21"/>
      <c r="C28" s="43">
        <f>C25+C27</f>
        <v>92.71745999999999</v>
      </c>
      <c r="D28" s="21"/>
      <c r="E28" s="21"/>
      <c r="F28" s="21"/>
      <c r="G28" s="43">
        <f>G25+G27</f>
        <v>115.89682499999999</v>
      </c>
      <c r="H28" s="21"/>
      <c r="I28" s="21"/>
      <c r="J28" s="21"/>
      <c r="K28" s="43">
        <f>K25+K27</f>
        <v>23.179365000000004</v>
      </c>
      <c r="L28" s="21"/>
      <c r="M28" s="22"/>
    </row>
    <row r="29" spans="1:13" ht="15.75" customHeight="1">
      <c r="A29" s="19"/>
      <c r="B29" s="17"/>
      <c r="C29" s="17"/>
      <c r="D29" s="17"/>
      <c r="E29" s="17"/>
      <c r="F29" s="17"/>
      <c r="G29" s="17"/>
      <c r="H29" s="17"/>
      <c r="I29" s="17"/>
      <c r="J29" s="17"/>
      <c r="K29" s="17"/>
      <c r="L29" s="17"/>
      <c r="M29" s="18"/>
    </row>
    <row r="30" spans="1:13" ht="15.75" customHeight="1">
      <c r="A30" s="77" t="s">
        <v>29</v>
      </c>
      <c r="B30" s="17"/>
      <c r="C30" s="17"/>
      <c r="D30" s="17"/>
      <c r="E30" s="17"/>
      <c r="F30" s="17"/>
      <c r="G30" s="17"/>
      <c r="H30" s="17"/>
      <c r="I30" s="17"/>
      <c r="J30" s="17"/>
      <c r="K30" s="17"/>
      <c r="L30" s="17"/>
      <c r="M30" s="18"/>
    </row>
    <row r="31" spans="1:13" ht="15.75" customHeight="1">
      <c r="A31" s="119" t="s">
        <v>39</v>
      </c>
      <c r="B31" s="17"/>
      <c r="C31" s="20">
        <f>PV(Assumptions!B36,Assumptions!B14,-C25,,0)</f>
        <v>870.1602009860571</v>
      </c>
      <c r="D31" s="17"/>
      <c r="E31" s="17"/>
      <c r="F31" s="17"/>
      <c r="G31" s="20">
        <f>PV(Assumptions!B36,Assumptions!B25,-G25,,0)</f>
        <v>1087.7002512325716</v>
      </c>
      <c r="H31" s="17"/>
      <c r="I31" s="17"/>
      <c r="J31" s="17"/>
      <c r="K31" s="20">
        <f>G31-C31</f>
        <v>217.5400502465145</v>
      </c>
      <c r="L31" s="17"/>
      <c r="M31" s="18"/>
    </row>
    <row r="32" spans="1:13" s="2" customFormat="1" ht="15.75" customHeight="1" outlineLevel="1">
      <c r="A32" s="105" t="s">
        <v>38</v>
      </c>
      <c r="B32" s="106"/>
      <c r="C32" s="107">
        <f>C26*Assumptions!B14</f>
        <v>10216.8</v>
      </c>
      <c r="D32" s="108"/>
      <c r="E32" s="108"/>
      <c r="F32" s="108"/>
      <c r="G32" s="107">
        <f>G26*Assumptions!B25</f>
        <v>12771</v>
      </c>
      <c r="H32" s="108"/>
      <c r="I32" s="108"/>
      <c r="J32" s="108"/>
      <c r="K32" s="107">
        <f>G32-C32</f>
        <v>2554.2000000000007</v>
      </c>
      <c r="L32" s="110"/>
      <c r="M32" s="109"/>
    </row>
    <row r="33" spans="1:13" ht="15.75" customHeight="1">
      <c r="A33" s="136" t="s">
        <v>73</v>
      </c>
      <c r="B33" s="17"/>
      <c r="C33" s="20">
        <f>PV(Assumptions!B36,Assumptions!B14,-C27,,0)</f>
        <v>0</v>
      </c>
      <c r="D33" s="17"/>
      <c r="E33" s="17"/>
      <c r="F33" s="17"/>
      <c r="G33" s="20">
        <f>PV(Assumptions!B36,Assumptions!B14,-G27,,0)</f>
        <v>0</v>
      </c>
      <c r="H33" s="17"/>
      <c r="I33" s="17"/>
      <c r="J33" s="17"/>
      <c r="K33" s="20">
        <f>G33-C33</f>
        <v>0</v>
      </c>
      <c r="L33" s="17"/>
      <c r="M33" s="18"/>
    </row>
    <row r="34" spans="1:13" ht="15.75" customHeight="1">
      <c r="A34" s="19" t="str">
        <f>"Purchase price for "&amp;C13&amp;" unit(s)"</f>
        <v>Purchase price for 1 unit(s)</v>
      </c>
      <c r="B34" s="17"/>
      <c r="C34" s="92">
        <f>C13*C19</f>
        <v>213</v>
      </c>
      <c r="D34" s="17"/>
      <c r="E34" s="17"/>
      <c r="F34" s="17"/>
      <c r="G34" s="20">
        <f>C13*G19</f>
        <v>213</v>
      </c>
      <c r="H34" s="17"/>
      <c r="I34" s="17"/>
      <c r="J34" s="17"/>
      <c r="K34" s="20">
        <f>G34-C34</f>
        <v>0</v>
      </c>
      <c r="L34" s="17"/>
      <c r="M34" s="18"/>
    </row>
    <row r="35" spans="1:13" s="23" customFormat="1" ht="15.75" customHeight="1">
      <c r="A35" s="78" t="s">
        <v>7</v>
      </c>
      <c r="B35" s="17"/>
      <c r="C35" s="93">
        <f>C31+C34+C33</f>
        <v>1083.1602009860571</v>
      </c>
      <c r="D35" s="21"/>
      <c r="E35" s="21"/>
      <c r="F35" s="21"/>
      <c r="G35" s="43">
        <f>G31+G34+G33</f>
        <v>1300.7002512325716</v>
      </c>
      <c r="H35" s="21"/>
      <c r="I35" s="21"/>
      <c r="J35" s="21"/>
      <c r="K35" s="43">
        <f>K31+K34+K33</f>
        <v>217.5400502465145</v>
      </c>
      <c r="L35" s="21"/>
      <c r="M35" s="22"/>
    </row>
    <row r="36" spans="1:13" s="23" customFormat="1" ht="15.75" customHeight="1">
      <c r="A36" s="42"/>
      <c r="B36" s="21"/>
      <c r="C36" s="44"/>
      <c r="D36" s="21"/>
      <c r="E36" s="21"/>
      <c r="F36" s="21"/>
      <c r="G36" s="44"/>
      <c r="H36" s="21"/>
      <c r="I36" s="21"/>
      <c r="J36" s="21"/>
      <c r="K36" s="44"/>
      <c r="L36" s="21"/>
      <c r="M36" s="22"/>
    </row>
    <row r="37" spans="1:18" ht="15.75" customHeight="1">
      <c r="A37" s="127"/>
      <c r="B37" s="17"/>
      <c r="C37" s="17"/>
      <c r="D37" s="17"/>
      <c r="E37" s="17"/>
      <c r="F37" s="17"/>
      <c r="G37" s="17"/>
      <c r="H37" s="17"/>
      <c r="I37" s="17"/>
      <c r="J37" s="24" t="s">
        <v>8</v>
      </c>
      <c r="K37" s="135">
        <f>IF(K44&lt;=0,0,IF(K28&lt;0,"N/A",IF(K28=0,"&gt;"&amp;Assumptions!B14&amp;"",IF(K44/K28&gt;Assumptions!B14,"&gt;"&amp;Assumptions!B14&amp;"",K44/K28))))</f>
        <v>0</v>
      </c>
      <c r="L37" s="17"/>
      <c r="M37" s="18"/>
      <c r="N37" s="67"/>
      <c r="O37" s="67"/>
      <c r="P37" s="67"/>
      <c r="Q37" s="67"/>
      <c r="R37" s="67"/>
    </row>
    <row r="38" spans="1:13" ht="4.5" customHeight="1">
      <c r="A38" s="25"/>
      <c r="B38" s="26"/>
      <c r="C38" s="26"/>
      <c r="D38" s="26"/>
      <c r="E38" s="26"/>
      <c r="F38" s="26"/>
      <c r="G38" s="26"/>
      <c r="H38" s="26"/>
      <c r="I38" s="26"/>
      <c r="J38" s="26"/>
      <c r="K38" s="26"/>
      <c r="L38" s="26"/>
      <c r="M38" s="27"/>
    </row>
    <row r="39" spans="1:13" ht="24" customHeight="1">
      <c r="A39" s="183" t="s">
        <v>30</v>
      </c>
      <c r="B39" s="184"/>
      <c r="C39" s="184"/>
      <c r="D39" s="184"/>
      <c r="E39" s="184"/>
      <c r="F39" s="184"/>
      <c r="G39" s="184"/>
      <c r="H39" s="184"/>
      <c r="I39" s="184"/>
      <c r="J39" s="184"/>
      <c r="K39" s="184"/>
      <c r="L39" s="184"/>
      <c r="M39" s="184"/>
    </row>
    <row r="40" spans="1:13" ht="13.5">
      <c r="A40" s="181" t="s">
        <v>31</v>
      </c>
      <c r="B40" s="181"/>
      <c r="C40" s="181"/>
      <c r="D40" s="181"/>
      <c r="E40" s="181"/>
      <c r="F40" s="181"/>
      <c r="G40" s="181"/>
      <c r="H40" s="181"/>
      <c r="I40" s="181"/>
      <c r="J40" s="181"/>
      <c r="K40" s="181"/>
      <c r="L40" s="181"/>
      <c r="M40" s="181"/>
    </row>
    <row r="41" spans="1:13" ht="24.75" customHeight="1">
      <c r="A41" s="117"/>
      <c r="B41" s="117"/>
      <c r="C41" s="117"/>
      <c r="D41" s="117"/>
      <c r="E41" s="117"/>
      <c r="F41" s="117"/>
      <c r="G41" s="117"/>
      <c r="H41" s="117"/>
      <c r="I41" s="117"/>
      <c r="J41" s="117"/>
      <c r="K41" s="117"/>
      <c r="L41" s="117"/>
      <c r="M41" s="117"/>
    </row>
    <row r="42" spans="1:13" ht="15.75" customHeight="1">
      <c r="A42" s="180" t="str">
        <f>"Summary of Benefits for "&amp;C13&amp;" Dehumidifier(s)"</f>
        <v>Summary of Benefits for 1 Dehumidifier(s)</v>
      </c>
      <c r="B42" s="180"/>
      <c r="C42" s="180"/>
      <c r="D42" s="180"/>
      <c r="E42" s="180"/>
      <c r="F42" s="180"/>
      <c r="G42" s="180"/>
      <c r="H42" s="180"/>
      <c r="I42" s="180"/>
      <c r="J42" s="180"/>
      <c r="K42" s="180"/>
      <c r="L42" s="180"/>
      <c r="M42" s="180"/>
    </row>
    <row r="43" spans="1:13" ht="4.5" customHeight="1">
      <c r="A43" s="28" t="s">
        <v>9</v>
      </c>
      <c r="B43" s="29"/>
      <c r="C43" s="29"/>
      <c r="D43" s="29"/>
      <c r="E43" s="29"/>
      <c r="F43" s="29"/>
      <c r="G43" s="29"/>
      <c r="H43" s="29"/>
      <c r="I43" s="29"/>
      <c r="J43" s="29"/>
      <c r="K43" s="29"/>
      <c r="L43" s="29"/>
      <c r="M43" s="30"/>
    </row>
    <row r="44" spans="1:13" ht="15.75" customHeight="1">
      <c r="A44" s="31" t="s">
        <v>10</v>
      </c>
      <c r="B44" s="46"/>
      <c r="C44" s="46"/>
      <c r="D44" s="46"/>
      <c r="E44" s="46"/>
      <c r="F44" s="46"/>
      <c r="G44" s="46"/>
      <c r="H44" s="46"/>
      <c r="I44" s="46"/>
      <c r="J44" s="46"/>
      <c r="K44" s="120">
        <f>(C19-G19)*C13</f>
        <v>0</v>
      </c>
      <c r="L44" s="94"/>
      <c r="M44" s="99"/>
    </row>
    <row r="45" spans="1:13" ht="15.75" customHeight="1">
      <c r="A45" s="31" t="s">
        <v>11</v>
      </c>
      <c r="B45" s="46"/>
      <c r="C45" s="46"/>
      <c r="D45" s="46"/>
      <c r="E45" s="46"/>
      <c r="F45" s="46"/>
      <c r="G45" s="46"/>
      <c r="H45" s="46"/>
      <c r="I45" s="46"/>
      <c r="J45" s="46"/>
      <c r="K45" s="120">
        <f>K31</f>
        <v>217.5400502465145</v>
      </c>
      <c r="L45" s="94"/>
      <c r="M45" s="99"/>
    </row>
    <row r="46" spans="1:13" ht="15.75" customHeight="1">
      <c r="A46" s="31" t="s">
        <v>12</v>
      </c>
      <c r="B46" s="46"/>
      <c r="C46" s="46"/>
      <c r="D46" s="46"/>
      <c r="E46" s="46"/>
      <c r="F46" s="46"/>
      <c r="G46" s="46"/>
      <c r="H46" s="46"/>
      <c r="I46" s="46"/>
      <c r="J46" s="46"/>
      <c r="K46" s="120">
        <f>K35</f>
        <v>217.5400502465145</v>
      </c>
      <c r="L46" s="94"/>
      <c r="M46" s="99"/>
    </row>
    <row r="47" spans="1:13" ht="15.75" customHeight="1">
      <c r="A47" s="31" t="s">
        <v>13</v>
      </c>
      <c r="B47" s="46"/>
      <c r="C47" s="46"/>
      <c r="D47" s="46"/>
      <c r="E47" s="46"/>
      <c r="F47" s="46"/>
      <c r="G47" s="46"/>
      <c r="H47" s="46"/>
      <c r="I47" s="46"/>
      <c r="J47" s="46"/>
      <c r="K47" s="128">
        <f>K37</f>
        <v>0</v>
      </c>
      <c r="L47" s="95"/>
      <c r="M47" s="100"/>
    </row>
    <row r="48" spans="1:13" ht="15.75" customHeight="1">
      <c r="A48" s="31" t="s">
        <v>43</v>
      </c>
      <c r="B48" s="46"/>
      <c r="C48" s="46"/>
      <c r="D48" s="46"/>
      <c r="E48" s="46"/>
      <c r="F48" s="46"/>
      <c r="G48" s="46"/>
      <c r="H48" s="46"/>
      <c r="I48" s="46"/>
      <c r="J48" s="46"/>
      <c r="K48" s="121">
        <f>K32</f>
        <v>2554.2000000000007</v>
      </c>
      <c r="L48" s="96"/>
      <c r="M48" s="101"/>
    </row>
    <row r="49" spans="1:13" ht="15.75" customHeight="1">
      <c r="A49" s="31" t="s">
        <v>14</v>
      </c>
      <c r="B49" s="46"/>
      <c r="C49" s="46"/>
      <c r="D49" s="46"/>
      <c r="E49" s="46"/>
      <c r="F49" s="46"/>
      <c r="G49" s="46"/>
      <c r="H49" s="46"/>
      <c r="I49" s="46"/>
      <c r="J49" s="46"/>
      <c r="K49" s="121">
        <f>K32*Assumptions!B43</f>
        <v>3933.468000000001</v>
      </c>
      <c r="L49" s="96"/>
      <c r="M49" s="101"/>
    </row>
    <row r="50" spans="1:13" ht="15.75" customHeight="1">
      <c r="A50" s="31" t="s">
        <v>15</v>
      </c>
      <c r="B50" s="46"/>
      <c r="C50" s="46"/>
      <c r="D50" s="46"/>
      <c r="E50" s="46"/>
      <c r="F50" s="46"/>
      <c r="G50" s="46"/>
      <c r="H50" s="46"/>
      <c r="I50" s="46"/>
      <c r="J50" s="46"/>
      <c r="K50" s="123">
        <f>K32*Assumptions!B43/Assumptions!B47</f>
        <v>0.349828175026681</v>
      </c>
      <c r="L50" s="97"/>
      <c r="M50" s="102"/>
    </row>
    <row r="51" spans="1:13" ht="15.75" customHeight="1">
      <c r="A51" s="31" t="s">
        <v>16</v>
      </c>
      <c r="B51" s="46"/>
      <c r="C51" s="46"/>
      <c r="D51" s="46"/>
      <c r="E51" s="46"/>
      <c r="F51" s="46"/>
      <c r="G51" s="46"/>
      <c r="H51" s="46"/>
      <c r="I51" s="46"/>
      <c r="J51" s="46"/>
      <c r="K51" s="123">
        <f>K32*Assumptions!B43/Assumptions!B46</f>
        <v>0.3801554073644536</v>
      </c>
      <c r="L51" s="97"/>
      <c r="M51" s="102"/>
    </row>
    <row r="52" spans="1:13" ht="15.75" customHeight="1">
      <c r="A52" s="82" t="s">
        <v>17</v>
      </c>
      <c r="B52" s="46"/>
      <c r="C52" s="46"/>
      <c r="D52" s="46"/>
      <c r="E52" s="46"/>
      <c r="F52" s="46"/>
      <c r="G52" s="46"/>
      <c r="H52" s="46"/>
      <c r="I52" s="46"/>
      <c r="J52" s="46"/>
      <c r="K52" s="122">
        <f>K35/(C19*C13)</f>
        <v>1.0213147898897394</v>
      </c>
      <c r="L52" s="98"/>
      <c r="M52" s="103"/>
    </row>
    <row r="53" spans="1:13" s="34" customFormat="1" ht="4.5" customHeight="1">
      <c r="A53" s="83"/>
      <c r="B53" s="32"/>
      <c r="C53" s="32"/>
      <c r="D53" s="32"/>
      <c r="E53" s="32"/>
      <c r="F53" s="32"/>
      <c r="G53" s="32"/>
      <c r="H53" s="32"/>
      <c r="I53" s="32"/>
      <c r="J53" s="32"/>
      <c r="K53" s="32"/>
      <c r="L53" s="32"/>
      <c r="M53" s="33"/>
    </row>
    <row r="54" s="34" customFormat="1" ht="15.75" customHeight="1">
      <c r="A54" s="45"/>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sheetData>
  <sheetProtection sheet="1"/>
  <mergeCells count="17">
    <mergeCell ref="A22:M22"/>
    <mergeCell ref="J18:L18"/>
    <mergeCell ref="J19:L19"/>
    <mergeCell ref="A21:M21"/>
    <mergeCell ref="A40:M40"/>
    <mergeCell ref="A42:M42"/>
    <mergeCell ref="B23:D23"/>
    <mergeCell ref="F23:H23"/>
    <mergeCell ref="J23:L23"/>
    <mergeCell ref="A39:M39"/>
    <mergeCell ref="B17:D17"/>
    <mergeCell ref="F17:H17"/>
    <mergeCell ref="J17:L17"/>
    <mergeCell ref="A6:M6"/>
    <mergeCell ref="A7:M7"/>
    <mergeCell ref="A9:M9"/>
    <mergeCell ref="A11:M11"/>
  </mergeCells>
  <dataValidations count="1">
    <dataValidation type="decimal" operator="greaterThan" showInputMessage="1" showErrorMessage="1" error="Please enter a positive value.&#10;&#10;Thank you." sqref="C13:C14 G19 C19">
      <formula1>0</formula1>
    </dataValidation>
  </dataValidations>
  <printOptions horizontalCentered="1"/>
  <pageMargins left="1" right="1" top="1" bottom="1" header="0.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156"/>
  <sheetViews>
    <sheetView showGridLines="0" zoomScaleSheetLayoutView="100" zoomScalePageLayoutView="0" workbookViewId="0" topLeftCell="A1">
      <selection activeCell="A1" sqref="A1:D1"/>
    </sheetView>
  </sheetViews>
  <sheetFormatPr defaultColWidth="9.140625" defaultRowHeight="12.75"/>
  <cols>
    <col min="1" max="1" width="45.7109375" style="50" bestFit="1" customWidth="1"/>
    <col min="2" max="2" width="10.140625" style="68" bestFit="1" customWidth="1"/>
    <col min="3" max="3" width="12.8515625" style="69" customWidth="1"/>
    <col min="4" max="4" width="75.28125" style="67" bestFit="1" customWidth="1"/>
    <col min="5" max="8" width="9.140625" style="50" customWidth="1"/>
    <col min="9" max="9" width="15.421875" style="50" bestFit="1" customWidth="1"/>
    <col min="10" max="10" width="19.00390625" style="50" bestFit="1" customWidth="1"/>
    <col min="11" max="23" width="9.140625" style="50" customWidth="1"/>
    <col min="24" max="16384" width="9.140625" style="51" customWidth="1"/>
  </cols>
  <sheetData>
    <row r="1" spans="1:13" ht="15.75">
      <c r="A1" s="187" t="s">
        <v>48</v>
      </c>
      <c r="B1" s="188"/>
      <c r="C1" s="188"/>
      <c r="D1" s="189"/>
      <c r="E1" s="141"/>
      <c r="F1" s="141"/>
      <c r="G1" s="141"/>
      <c r="H1" s="141"/>
      <c r="I1" s="141"/>
      <c r="J1" s="141"/>
      <c r="K1" s="141"/>
      <c r="L1" s="134"/>
      <c r="M1" s="134"/>
    </row>
    <row r="2" spans="1:13" ht="15.75">
      <c r="A2" s="88"/>
      <c r="B2" s="52"/>
      <c r="C2" s="52"/>
      <c r="D2" s="89"/>
      <c r="E2" s="144"/>
      <c r="F2" s="144"/>
      <c r="G2" s="144"/>
      <c r="H2" s="144"/>
      <c r="I2" s="144"/>
      <c r="J2" s="144"/>
      <c r="K2" s="141"/>
      <c r="L2" s="134"/>
      <c r="M2" s="134"/>
    </row>
    <row r="3" spans="1:23" s="126" customFormat="1" ht="15">
      <c r="A3" s="71" t="s">
        <v>18</v>
      </c>
      <c r="B3" s="190" t="s">
        <v>19</v>
      </c>
      <c r="C3" s="190"/>
      <c r="D3" s="124" t="s">
        <v>20</v>
      </c>
      <c r="E3" s="150">
        <v>3</v>
      </c>
      <c r="F3" s="151" t="s">
        <v>70</v>
      </c>
      <c r="G3" s="151" t="s">
        <v>71</v>
      </c>
      <c r="H3" s="151"/>
      <c r="I3" s="148"/>
      <c r="J3" s="148"/>
      <c r="K3" s="133"/>
      <c r="L3" s="133"/>
      <c r="M3" s="133"/>
      <c r="N3" s="125"/>
      <c r="O3" s="125"/>
      <c r="P3" s="125"/>
      <c r="Q3" s="125"/>
      <c r="R3" s="125"/>
      <c r="S3" s="125"/>
      <c r="T3" s="125"/>
      <c r="U3" s="125"/>
      <c r="V3" s="125"/>
      <c r="W3" s="125"/>
    </row>
    <row r="4" spans="1:13" ht="15">
      <c r="A4" s="74" t="s">
        <v>21</v>
      </c>
      <c r="B4" s="53"/>
      <c r="C4" s="54"/>
      <c r="D4" s="55"/>
      <c r="E4" s="152"/>
      <c r="F4" s="153">
        <f aca="true" t="shared" si="0" ref="F4:F9">G4*0.473</f>
        <v>10.595199999999998</v>
      </c>
      <c r="G4" s="153">
        <v>22.4</v>
      </c>
      <c r="H4" s="154" t="s">
        <v>62</v>
      </c>
      <c r="I4" s="146"/>
      <c r="J4" s="146"/>
      <c r="K4" s="134"/>
      <c r="L4" s="134"/>
      <c r="M4" s="134"/>
    </row>
    <row r="5" spans="1:13" ht="12.75">
      <c r="A5" s="56" t="s">
        <v>3</v>
      </c>
      <c r="B5" s="57"/>
      <c r="C5" s="48"/>
      <c r="D5" s="49"/>
      <c r="E5" s="152"/>
      <c r="F5" s="153">
        <f t="shared" si="0"/>
        <v>14.19</v>
      </c>
      <c r="G5" s="153">
        <v>30</v>
      </c>
      <c r="H5" s="154" t="s">
        <v>63</v>
      </c>
      <c r="I5" s="146"/>
      <c r="J5" s="146"/>
      <c r="K5" s="134"/>
      <c r="L5" s="134"/>
      <c r="M5" s="134"/>
    </row>
    <row r="6" spans="1:13" ht="16.5" customHeight="1">
      <c r="A6" s="85" t="s">
        <v>45</v>
      </c>
      <c r="B6" s="60">
        <v>213</v>
      </c>
      <c r="C6" s="48"/>
      <c r="D6" s="169" t="s">
        <v>80</v>
      </c>
      <c r="E6" s="152"/>
      <c r="F6" s="153">
        <f t="shared" si="0"/>
        <v>18.919999999999998</v>
      </c>
      <c r="G6" s="155">
        <v>40</v>
      </c>
      <c r="H6" s="156" t="s">
        <v>64</v>
      </c>
      <c r="I6" s="146"/>
      <c r="J6" s="146"/>
      <c r="K6" s="134"/>
      <c r="L6" s="134"/>
      <c r="M6" s="134"/>
    </row>
    <row r="7" spans="1:13" ht="14.25" customHeight="1">
      <c r="A7" s="115" t="s">
        <v>47</v>
      </c>
      <c r="B7" s="130"/>
      <c r="C7" s="131"/>
      <c r="D7" s="49"/>
      <c r="E7" s="152"/>
      <c r="F7" s="153">
        <f t="shared" si="0"/>
        <v>23.4135</v>
      </c>
      <c r="G7" s="155">
        <f>(45+54)/2</f>
        <v>49.5</v>
      </c>
      <c r="H7" s="156" t="s">
        <v>65</v>
      </c>
      <c r="I7" s="146"/>
      <c r="J7" s="146"/>
      <c r="K7" s="134"/>
      <c r="L7" s="134"/>
      <c r="M7" s="134"/>
    </row>
    <row r="8" spans="1:13" ht="14.25" customHeight="1">
      <c r="A8" s="116" t="s">
        <v>54</v>
      </c>
      <c r="B8" s="143">
        <v>1.2</v>
      </c>
      <c r="C8" s="69" t="s">
        <v>46</v>
      </c>
      <c r="D8" s="90" t="s">
        <v>75</v>
      </c>
      <c r="E8" s="152"/>
      <c r="F8" s="153">
        <f t="shared" si="0"/>
        <v>30.508499999999998</v>
      </c>
      <c r="G8" s="157">
        <f>(54+75)/2</f>
        <v>64.5</v>
      </c>
      <c r="H8" s="158" t="s">
        <v>66</v>
      </c>
      <c r="I8" s="146"/>
      <c r="J8" s="146"/>
      <c r="K8" s="134"/>
      <c r="L8" s="134"/>
      <c r="M8" s="134"/>
    </row>
    <row r="9" spans="1:13" ht="14.25" customHeight="1">
      <c r="A9" s="116" t="s">
        <v>55</v>
      </c>
      <c r="B9" s="143">
        <v>1.4</v>
      </c>
      <c r="C9" s="69" t="s">
        <v>46</v>
      </c>
      <c r="D9" s="90" t="s">
        <v>75</v>
      </c>
      <c r="E9" s="152"/>
      <c r="F9" s="153">
        <f t="shared" si="0"/>
        <v>43.8944</v>
      </c>
      <c r="G9" s="155">
        <v>92.8</v>
      </c>
      <c r="H9" s="156" t="s">
        <v>67</v>
      </c>
      <c r="I9" s="146"/>
      <c r="J9" s="146"/>
      <c r="K9" s="134"/>
      <c r="L9" s="134"/>
      <c r="M9" s="134"/>
    </row>
    <row r="10" spans="1:13" ht="14.25" customHeight="1">
      <c r="A10" s="116" t="s">
        <v>56</v>
      </c>
      <c r="B10" s="143">
        <v>1.5</v>
      </c>
      <c r="C10" s="69" t="s">
        <v>46</v>
      </c>
      <c r="D10" s="90" t="s">
        <v>75</v>
      </c>
      <c r="E10" s="152"/>
      <c r="F10" s="152"/>
      <c r="G10" s="159"/>
      <c r="H10" s="159"/>
      <c r="I10" s="134"/>
      <c r="J10" s="147"/>
      <c r="K10" s="134"/>
      <c r="L10" s="134"/>
      <c r="M10" s="134"/>
    </row>
    <row r="11" spans="1:13" ht="14.25" customHeight="1">
      <c r="A11" s="116" t="s">
        <v>57</v>
      </c>
      <c r="B11" s="143">
        <v>1.6</v>
      </c>
      <c r="C11" s="69" t="s">
        <v>46</v>
      </c>
      <c r="D11" s="90" t="s">
        <v>75</v>
      </c>
      <c r="E11" s="129"/>
      <c r="F11" s="129"/>
      <c r="G11" s="145"/>
      <c r="H11" s="145"/>
      <c r="I11" s="129"/>
      <c r="J11" s="129"/>
      <c r="K11" s="134"/>
      <c r="L11" s="134"/>
      <c r="M11" s="134"/>
    </row>
    <row r="12" spans="1:13" ht="14.25" customHeight="1">
      <c r="A12" s="116" t="s">
        <v>58</v>
      </c>
      <c r="B12" s="143">
        <v>1.8</v>
      </c>
      <c r="C12" s="69" t="s">
        <v>46</v>
      </c>
      <c r="D12" s="90" t="s">
        <v>75</v>
      </c>
      <c r="E12" s="129"/>
      <c r="F12" s="129"/>
      <c r="G12" s="129"/>
      <c r="H12" s="129"/>
      <c r="I12" s="129"/>
      <c r="J12" s="129"/>
      <c r="K12" s="134"/>
      <c r="L12" s="134"/>
      <c r="M12" s="134"/>
    </row>
    <row r="13" spans="1:13" ht="14.25" customHeight="1">
      <c r="A13" s="116" t="s">
        <v>59</v>
      </c>
      <c r="B13" s="143">
        <v>2.5</v>
      </c>
      <c r="C13" s="69" t="s">
        <v>46</v>
      </c>
      <c r="D13" s="90" t="s">
        <v>75</v>
      </c>
      <c r="E13" s="129"/>
      <c r="F13" s="129"/>
      <c r="G13" s="129"/>
      <c r="H13" s="129"/>
      <c r="I13" s="129"/>
      <c r="J13" s="129"/>
      <c r="K13" s="134"/>
      <c r="L13" s="134"/>
      <c r="M13" s="134"/>
    </row>
    <row r="14" spans="1:13" ht="12.75">
      <c r="A14" s="76" t="s">
        <v>32</v>
      </c>
      <c r="B14" s="57">
        <v>12</v>
      </c>
      <c r="C14" s="48" t="s">
        <v>22</v>
      </c>
      <c r="D14" s="90" t="s">
        <v>74</v>
      </c>
      <c r="E14" s="129"/>
      <c r="F14" s="129"/>
      <c r="G14" s="129"/>
      <c r="H14" s="129"/>
      <c r="I14" s="129"/>
      <c r="J14" s="129"/>
      <c r="K14" s="134"/>
      <c r="L14" s="134"/>
      <c r="M14" s="134"/>
    </row>
    <row r="15" spans="1:10" ht="12.75">
      <c r="A15" s="76"/>
      <c r="B15" s="57"/>
      <c r="C15" s="48"/>
      <c r="D15" s="49"/>
      <c r="E15" s="129"/>
      <c r="F15" s="129"/>
      <c r="G15" s="129"/>
      <c r="H15" s="129"/>
      <c r="I15" s="129"/>
      <c r="J15" s="129"/>
    </row>
    <row r="16" spans="1:8" ht="12.75">
      <c r="A16" s="70" t="s">
        <v>4</v>
      </c>
      <c r="B16" s="57"/>
      <c r="C16" s="48"/>
      <c r="D16" s="49"/>
      <c r="H16" s="50" t="s">
        <v>9</v>
      </c>
    </row>
    <row r="17" spans="1:4" ht="15" customHeight="1">
      <c r="A17" s="85" t="s">
        <v>45</v>
      </c>
      <c r="B17" s="60">
        <v>213</v>
      </c>
      <c r="C17" s="48"/>
      <c r="D17" s="169" t="s">
        <v>80</v>
      </c>
    </row>
    <row r="18" spans="1:4" ht="12.75">
      <c r="A18" s="114" t="s">
        <v>47</v>
      </c>
      <c r="B18" s="132"/>
      <c r="D18" s="49"/>
    </row>
    <row r="19" spans="1:4" ht="12.75">
      <c r="A19" s="116" t="s">
        <v>54</v>
      </c>
      <c r="B19" s="143">
        <v>1.1</v>
      </c>
      <c r="C19" s="69" t="s">
        <v>46</v>
      </c>
      <c r="D19" s="90" t="s">
        <v>74</v>
      </c>
    </row>
    <row r="20" spans="1:4" ht="12.75">
      <c r="A20" s="116" t="s">
        <v>55</v>
      </c>
      <c r="B20" s="143">
        <v>1.195</v>
      </c>
      <c r="C20" s="69" t="s">
        <v>46</v>
      </c>
      <c r="D20" s="90" t="s">
        <v>74</v>
      </c>
    </row>
    <row r="21" spans="1:10" ht="12.75">
      <c r="A21" s="116" t="s">
        <v>56</v>
      </c>
      <c r="B21" s="143">
        <v>1.2</v>
      </c>
      <c r="C21" s="69" t="s">
        <v>46</v>
      </c>
      <c r="D21" s="90" t="s">
        <v>74</v>
      </c>
      <c r="F21" s="66"/>
      <c r="G21" s="66"/>
      <c r="H21" s="66"/>
      <c r="I21" s="66"/>
      <c r="J21" s="66"/>
    </row>
    <row r="22" spans="1:23" s="67" customFormat="1" ht="12.75">
      <c r="A22" s="116" t="s">
        <v>57</v>
      </c>
      <c r="B22" s="143">
        <v>1.23</v>
      </c>
      <c r="C22" s="69" t="s">
        <v>46</v>
      </c>
      <c r="D22" s="90" t="s">
        <v>74</v>
      </c>
      <c r="E22" s="66"/>
      <c r="F22" s="66"/>
      <c r="G22" s="66"/>
      <c r="H22" s="66"/>
      <c r="I22" s="66"/>
      <c r="J22" s="66"/>
      <c r="K22" s="66"/>
      <c r="L22" s="66"/>
      <c r="M22" s="66"/>
      <c r="N22" s="66"/>
      <c r="O22" s="66"/>
      <c r="P22" s="66"/>
      <c r="Q22" s="66"/>
      <c r="R22" s="66"/>
      <c r="S22" s="66"/>
      <c r="T22" s="66"/>
      <c r="U22" s="66"/>
      <c r="V22" s="66"/>
      <c r="W22" s="66"/>
    </row>
    <row r="23" spans="1:23" s="67" customFormat="1" ht="12.75">
      <c r="A23" s="116" t="s">
        <v>58</v>
      </c>
      <c r="B23" s="143">
        <v>1.55</v>
      </c>
      <c r="C23" s="69" t="s">
        <v>46</v>
      </c>
      <c r="D23" s="90" t="s">
        <v>74</v>
      </c>
      <c r="E23" s="66"/>
      <c r="F23" s="66"/>
      <c r="G23" s="66"/>
      <c r="H23" s="66"/>
      <c r="I23" s="66"/>
      <c r="J23" s="66"/>
      <c r="K23" s="66"/>
      <c r="L23" s="66"/>
      <c r="M23" s="66"/>
      <c r="N23" s="66"/>
      <c r="O23" s="66"/>
      <c r="P23" s="66"/>
      <c r="Q23" s="66"/>
      <c r="R23" s="66"/>
      <c r="S23" s="66"/>
      <c r="T23" s="66"/>
      <c r="U23" s="66"/>
      <c r="V23" s="66"/>
      <c r="W23" s="66"/>
    </row>
    <row r="24" spans="1:23" s="67" customFormat="1" ht="12.75">
      <c r="A24" s="116" t="s">
        <v>59</v>
      </c>
      <c r="B24" s="143">
        <v>1.9</v>
      </c>
      <c r="C24" s="69" t="s">
        <v>46</v>
      </c>
      <c r="D24" s="90" t="s">
        <v>74</v>
      </c>
      <c r="E24" s="66"/>
      <c r="F24" s="66"/>
      <c r="G24" s="66"/>
      <c r="H24" s="66"/>
      <c r="I24" s="66"/>
      <c r="J24" s="66"/>
      <c r="K24" s="66"/>
      <c r="L24" s="66"/>
      <c r="M24" s="66"/>
      <c r="N24" s="66"/>
      <c r="O24" s="66"/>
      <c r="P24" s="66"/>
      <c r="Q24" s="66"/>
      <c r="R24" s="66"/>
      <c r="S24" s="66"/>
      <c r="T24" s="66"/>
      <c r="U24" s="66"/>
      <c r="V24" s="66"/>
      <c r="W24" s="66"/>
    </row>
    <row r="25" spans="1:23" s="67" customFormat="1" ht="12.75">
      <c r="A25" s="76" t="s">
        <v>32</v>
      </c>
      <c r="B25" s="57">
        <f>B14</f>
        <v>12</v>
      </c>
      <c r="C25" s="48" t="s">
        <v>22</v>
      </c>
      <c r="D25" s="90" t="s">
        <v>74</v>
      </c>
      <c r="E25" s="66"/>
      <c r="F25" s="50"/>
      <c r="G25" s="50"/>
      <c r="H25" s="50"/>
      <c r="I25" s="50"/>
      <c r="J25" s="50"/>
      <c r="K25" s="66"/>
      <c r="L25" s="66"/>
      <c r="M25" s="66"/>
      <c r="N25" s="66"/>
      <c r="O25" s="66"/>
      <c r="P25" s="66"/>
      <c r="Q25" s="66"/>
      <c r="R25" s="66"/>
      <c r="S25" s="66"/>
      <c r="T25" s="66"/>
      <c r="U25" s="66"/>
      <c r="V25" s="66"/>
      <c r="W25" s="66"/>
    </row>
    <row r="26" spans="1:23" s="67" customFormat="1" ht="12.75">
      <c r="A26" s="76"/>
      <c r="B26" s="59"/>
      <c r="C26" s="58"/>
      <c r="D26" s="49"/>
      <c r="E26" s="66"/>
      <c r="F26" s="50"/>
      <c r="G26" s="50"/>
      <c r="H26" s="50"/>
      <c r="I26" s="50"/>
      <c r="J26" s="50"/>
      <c r="K26" s="66"/>
      <c r="L26" s="66"/>
      <c r="M26" s="66"/>
      <c r="N26" s="66"/>
      <c r="O26" s="66"/>
      <c r="P26" s="66"/>
      <c r="Q26" s="66"/>
      <c r="R26" s="66"/>
      <c r="S26" s="66"/>
      <c r="T26" s="66"/>
      <c r="U26" s="66"/>
      <c r="V26" s="66"/>
      <c r="W26" s="66"/>
    </row>
    <row r="27" spans="1:4" ht="15">
      <c r="A27" s="72" t="s">
        <v>23</v>
      </c>
      <c r="B27" s="57"/>
      <c r="C27" s="48"/>
      <c r="D27" s="49"/>
    </row>
    <row r="28" spans="1:4" ht="12.75">
      <c r="A28" s="86" t="s">
        <v>61</v>
      </c>
      <c r="B28" s="142">
        <f>1620/24</f>
        <v>67.5</v>
      </c>
      <c r="C28" s="58" t="s">
        <v>68</v>
      </c>
      <c r="D28" s="49" t="s">
        <v>60</v>
      </c>
    </row>
    <row r="29" spans="1:4" ht="12.75">
      <c r="A29" s="86" t="s">
        <v>61</v>
      </c>
      <c r="B29" s="142">
        <v>1620</v>
      </c>
      <c r="C29" s="58" t="s">
        <v>72</v>
      </c>
      <c r="D29" s="49" t="s">
        <v>60</v>
      </c>
    </row>
    <row r="30" spans="1:4" ht="12.75">
      <c r="A30" s="76"/>
      <c r="B30" s="57"/>
      <c r="C30" s="48"/>
      <c r="D30" s="90"/>
    </row>
    <row r="31" spans="1:4" ht="15">
      <c r="A31" s="72" t="s">
        <v>50</v>
      </c>
      <c r="B31" s="137"/>
      <c r="C31" s="138"/>
      <c r="D31" s="49"/>
    </row>
    <row r="32" spans="1:4" ht="12.75">
      <c r="A32" s="85" t="s">
        <v>51</v>
      </c>
      <c r="B32" s="60">
        <v>20</v>
      </c>
      <c r="C32" s="48"/>
      <c r="D32" s="49" t="s">
        <v>34</v>
      </c>
    </row>
    <row r="33" spans="1:4" ht="12.75">
      <c r="A33" s="85" t="s">
        <v>52</v>
      </c>
      <c r="B33" s="57">
        <v>0</v>
      </c>
      <c r="C33" s="48"/>
      <c r="D33" s="49" t="s">
        <v>53</v>
      </c>
    </row>
    <row r="34" spans="1:4" ht="12.75">
      <c r="A34" s="76"/>
      <c r="B34" s="57"/>
      <c r="C34" s="48"/>
      <c r="D34" s="90"/>
    </row>
    <row r="35" spans="1:4" ht="15">
      <c r="A35" s="71" t="s">
        <v>24</v>
      </c>
      <c r="B35" s="57"/>
      <c r="C35" s="48"/>
      <c r="D35" s="49"/>
    </row>
    <row r="36" spans="1:4" ht="25.5">
      <c r="A36" s="75" t="s">
        <v>25</v>
      </c>
      <c r="B36" s="62">
        <v>0.04</v>
      </c>
      <c r="C36" s="48"/>
      <c r="D36" s="63" t="s">
        <v>26</v>
      </c>
    </row>
    <row r="37" spans="1:4" ht="12.75">
      <c r="A37" s="64"/>
      <c r="B37" s="65"/>
      <c r="C37" s="48"/>
      <c r="D37" s="49"/>
    </row>
    <row r="38" spans="1:4" ht="15">
      <c r="A38" s="73" t="s">
        <v>42</v>
      </c>
      <c r="B38" s="65"/>
      <c r="C38" s="48"/>
      <c r="D38" s="49"/>
    </row>
    <row r="39" spans="1:4" ht="12.75">
      <c r="A39" s="160" t="s">
        <v>76</v>
      </c>
      <c r="B39" s="161">
        <v>0.0953</v>
      </c>
      <c r="C39" s="162" t="s">
        <v>36</v>
      </c>
      <c r="D39" s="193" t="s">
        <v>87</v>
      </c>
    </row>
    <row r="40" spans="1:4" ht="12.75">
      <c r="A40" s="160" t="s">
        <v>77</v>
      </c>
      <c r="B40" s="161">
        <v>0.1089</v>
      </c>
      <c r="C40" s="162" t="s">
        <v>36</v>
      </c>
      <c r="D40" s="193"/>
    </row>
    <row r="41" spans="1:4" ht="12.75">
      <c r="A41" s="160"/>
      <c r="B41" s="163"/>
      <c r="C41" s="162"/>
      <c r="D41" s="164"/>
    </row>
    <row r="42" spans="1:4" ht="15">
      <c r="A42" s="73" t="s">
        <v>33</v>
      </c>
      <c r="B42" s="163"/>
      <c r="C42" s="162"/>
      <c r="D42" s="164"/>
    </row>
    <row r="43" spans="1:4" ht="15.75">
      <c r="A43" s="160" t="s">
        <v>37</v>
      </c>
      <c r="B43" s="163">
        <v>1.54</v>
      </c>
      <c r="C43" s="162" t="s">
        <v>78</v>
      </c>
      <c r="D43" s="175" t="s">
        <v>86</v>
      </c>
    </row>
    <row r="44" spans="1:4" ht="12.75">
      <c r="A44" s="90"/>
      <c r="B44" s="163"/>
      <c r="C44" s="162"/>
      <c r="D44" s="164"/>
    </row>
    <row r="45" spans="1:4" ht="16.5">
      <c r="A45" s="73" t="s">
        <v>27</v>
      </c>
      <c r="B45" s="165"/>
      <c r="C45" s="162"/>
      <c r="D45" s="164"/>
    </row>
    <row r="46" spans="1:4" ht="15.75">
      <c r="A46" s="160" t="s">
        <v>79</v>
      </c>
      <c r="B46" s="165">
        <v>10347</v>
      </c>
      <c r="C46" s="162" t="s">
        <v>83</v>
      </c>
      <c r="D46" s="191" t="s">
        <v>84</v>
      </c>
    </row>
    <row r="47" spans="1:4" ht="15.75">
      <c r="A47" s="166" t="s">
        <v>85</v>
      </c>
      <c r="B47" s="167">
        <v>11244</v>
      </c>
      <c r="C47" s="168" t="s">
        <v>83</v>
      </c>
      <c r="D47" s="192"/>
    </row>
    <row r="49" spans="1:4" ht="12.75">
      <c r="A49" s="170" t="s">
        <v>81</v>
      </c>
      <c r="B49" s="171"/>
      <c r="C49" s="172"/>
      <c r="D49" s="34"/>
    </row>
    <row r="50" spans="1:4" ht="12.75">
      <c r="A50" s="173" t="s">
        <v>82</v>
      </c>
      <c r="B50" s="174"/>
      <c r="C50" s="172"/>
      <c r="D50" s="34"/>
    </row>
    <row r="51" spans="1:4" ht="12.75">
      <c r="A51" s="173"/>
      <c r="B51" s="174"/>
      <c r="C51" s="172"/>
      <c r="D51" s="34"/>
    </row>
    <row r="52" spans="1:4" ht="12.75">
      <c r="A52" s="149"/>
      <c r="B52" s="174"/>
      <c r="C52" s="172"/>
      <c r="D52" s="34"/>
    </row>
    <row r="134" spans="6:10" ht="12.75">
      <c r="F134" s="61"/>
      <c r="G134" s="61"/>
      <c r="H134" s="61"/>
      <c r="I134" s="61"/>
      <c r="J134" s="61"/>
    </row>
    <row r="135" spans="5:11" ht="12.75">
      <c r="E135" s="61"/>
      <c r="K135" s="61"/>
    </row>
    <row r="139" ht="12.75" customHeight="1"/>
    <row r="143" ht="12.75" customHeight="1"/>
    <row r="145" ht="24.75" customHeight="1"/>
    <row r="146" spans="6:10" ht="12.75">
      <c r="F146" s="66"/>
      <c r="G146" s="66"/>
      <c r="H146" s="66"/>
      <c r="I146" s="66"/>
      <c r="J146" s="66"/>
    </row>
    <row r="147" spans="1:23" s="67" customFormat="1" ht="12.75">
      <c r="A147" s="50"/>
      <c r="B147" s="68"/>
      <c r="C147" s="69"/>
      <c r="E147" s="66"/>
      <c r="F147" s="66"/>
      <c r="G147" s="66"/>
      <c r="H147" s="66"/>
      <c r="I147" s="66"/>
      <c r="J147" s="66"/>
      <c r="K147" s="66"/>
      <c r="L147" s="66"/>
      <c r="M147" s="66"/>
      <c r="N147" s="66"/>
      <c r="O147" s="66"/>
      <c r="P147" s="66"/>
      <c r="Q147" s="66"/>
      <c r="R147" s="66"/>
      <c r="S147" s="66"/>
      <c r="T147" s="66"/>
      <c r="U147" s="66"/>
      <c r="V147" s="66"/>
      <c r="W147" s="66"/>
    </row>
    <row r="148" spans="1:23" s="67" customFormat="1" ht="12.75">
      <c r="A148" s="50"/>
      <c r="B148" s="68"/>
      <c r="C148" s="69"/>
      <c r="E148" s="66"/>
      <c r="F148" s="66"/>
      <c r="G148" s="66"/>
      <c r="H148" s="66"/>
      <c r="I148" s="66"/>
      <c r="J148" s="66"/>
      <c r="K148" s="66"/>
      <c r="L148" s="66"/>
      <c r="M148" s="66"/>
      <c r="N148" s="66"/>
      <c r="O148" s="66"/>
      <c r="P148" s="66"/>
      <c r="Q148" s="66"/>
      <c r="R148" s="66"/>
      <c r="S148" s="66"/>
      <c r="T148" s="66"/>
      <c r="U148" s="66"/>
      <c r="V148" s="66"/>
      <c r="W148" s="66"/>
    </row>
    <row r="149" spans="1:23" s="67" customFormat="1" ht="12.75">
      <c r="A149" s="50"/>
      <c r="B149" s="68"/>
      <c r="C149" s="69"/>
      <c r="E149" s="66"/>
      <c r="F149" s="66"/>
      <c r="G149" s="66"/>
      <c r="H149" s="66"/>
      <c r="I149" s="66"/>
      <c r="J149" s="66"/>
      <c r="K149" s="66"/>
      <c r="L149" s="66"/>
      <c r="M149" s="66"/>
      <c r="N149" s="66"/>
      <c r="O149" s="66"/>
      <c r="P149" s="66"/>
      <c r="Q149" s="66"/>
      <c r="R149" s="66"/>
      <c r="S149" s="66"/>
      <c r="T149" s="66"/>
      <c r="U149" s="66"/>
      <c r="V149" s="66"/>
      <c r="W149" s="66"/>
    </row>
    <row r="150" spans="1:23" s="67" customFormat="1" ht="12.75">
      <c r="A150" s="50"/>
      <c r="B150" s="68"/>
      <c r="C150" s="69"/>
      <c r="E150" s="66"/>
      <c r="F150" s="66"/>
      <c r="G150" s="66"/>
      <c r="H150" s="66"/>
      <c r="I150" s="66"/>
      <c r="J150" s="66"/>
      <c r="K150" s="66"/>
      <c r="L150" s="66"/>
      <c r="M150" s="66"/>
      <c r="N150" s="66"/>
      <c r="O150" s="66"/>
      <c r="P150" s="66"/>
      <c r="Q150" s="66"/>
      <c r="R150" s="66"/>
      <c r="S150" s="66"/>
      <c r="T150" s="66"/>
      <c r="U150" s="66"/>
      <c r="V150" s="66"/>
      <c r="W150" s="66"/>
    </row>
    <row r="151" spans="1:23" s="67" customFormat="1" ht="12.75">
      <c r="A151" s="50"/>
      <c r="B151" s="68"/>
      <c r="C151" s="69"/>
      <c r="E151" s="66"/>
      <c r="F151" s="66"/>
      <c r="G151" s="66"/>
      <c r="H151" s="66"/>
      <c r="I151" s="66"/>
      <c r="J151" s="66"/>
      <c r="K151" s="66"/>
      <c r="L151" s="66"/>
      <c r="M151" s="66"/>
      <c r="N151" s="66"/>
      <c r="O151" s="66"/>
      <c r="P151" s="66"/>
      <c r="Q151" s="66"/>
      <c r="R151" s="66"/>
      <c r="S151" s="66"/>
      <c r="T151" s="66"/>
      <c r="U151" s="66"/>
      <c r="V151" s="66"/>
      <c r="W151" s="66"/>
    </row>
    <row r="152" spans="1:23" s="67" customFormat="1" ht="12.75">
      <c r="A152" s="50"/>
      <c r="B152" s="68"/>
      <c r="C152" s="69"/>
      <c r="E152" s="66"/>
      <c r="F152" s="66"/>
      <c r="G152" s="66"/>
      <c r="H152" s="66"/>
      <c r="I152" s="66"/>
      <c r="J152" s="66"/>
      <c r="K152" s="66"/>
      <c r="L152" s="66"/>
      <c r="M152" s="66"/>
      <c r="N152" s="66"/>
      <c r="O152" s="66"/>
      <c r="P152" s="66"/>
      <c r="Q152" s="66"/>
      <c r="R152" s="66"/>
      <c r="S152" s="66"/>
      <c r="T152" s="66"/>
      <c r="U152" s="66"/>
      <c r="V152" s="66"/>
      <c r="W152" s="66"/>
    </row>
    <row r="153" spans="1:23" s="67" customFormat="1" ht="12.75">
      <c r="A153" s="50"/>
      <c r="B153" s="68"/>
      <c r="C153" s="69"/>
      <c r="E153" s="66"/>
      <c r="F153" s="66"/>
      <c r="G153" s="66"/>
      <c r="H153" s="66"/>
      <c r="I153" s="66"/>
      <c r="J153" s="66"/>
      <c r="K153" s="66"/>
      <c r="L153" s="66"/>
      <c r="M153" s="66"/>
      <c r="N153" s="66"/>
      <c r="O153" s="66"/>
      <c r="P153" s="66"/>
      <c r="Q153" s="66"/>
      <c r="R153" s="66"/>
      <c r="S153" s="66"/>
      <c r="T153" s="66"/>
      <c r="U153" s="66"/>
      <c r="V153" s="66"/>
      <c r="W153" s="66"/>
    </row>
    <row r="154" spans="1:23" s="67" customFormat="1" ht="12.75">
      <c r="A154" s="50"/>
      <c r="B154" s="68"/>
      <c r="C154" s="69"/>
      <c r="E154" s="66"/>
      <c r="F154" s="66"/>
      <c r="G154" s="66"/>
      <c r="H154" s="66"/>
      <c r="I154" s="66"/>
      <c r="J154" s="66"/>
      <c r="K154" s="66"/>
      <c r="L154" s="66"/>
      <c r="M154" s="66"/>
      <c r="N154" s="66"/>
      <c r="O154" s="66"/>
      <c r="P154" s="66"/>
      <c r="Q154" s="66"/>
      <c r="R154" s="66"/>
      <c r="S154" s="66"/>
      <c r="T154" s="66"/>
      <c r="U154" s="66"/>
      <c r="V154" s="66"/>
      <c r="W154" s="66"/>
    </row>
    <row r="155" spans="1:23" s="67" customFormat="1" ht="12.75">
      <c r="A155" s="50"/>
      <c r="B155" s="68"/>
      <c r="C155" s="69"/>
      <c r="E155" s="66"/>
      <c r="F155" s="66"/>
      <c r="G155" s="66"/>
      <c r="H155" s="66"/>
      <c r="I155" s="66"/>
      <c r="J155" s="66"/>
      <c r="K155" s="66"/>
      <c r="L155" s="66"/>
      <c r="M155" s="66"/>
      <c r="N155" s="66"/>
      <c r="O155" s="66"/>
      <c r="P155" s="66"/>
      <c r="Q155" s="66"/>
      <c r="R155" s="66"/>
      <c r="S155" s="66"/>
      <c r="T155" s="66"/>
      <c r="U155" s="66"/>
      <c r="V155" s="66"/>
      <c r="W155" s="66"/>
    </row>
    <row r="156" spans="1:23" s="67" customFormat="1" ht="12.75">
      <c r="A156" s="50"/>
      <c r="B156" s="68"/>
      <c r="C156" s="69"/>
      <c r="E156" s="66"/>
      <c r="F156" s="50"/>
      <c r="G156" s="50"/>
      <c r="H156" s="50"/>
      <c r="I156" s="50"/>
      <c r="J156" s="50"/>
      <c r="K156" s="66"/>
      <c r="L156" s="66"/>
      <c r="M156" s="66"/>
      <c r="N156" s="66"/>
      <c r="O156" s="66"/>
      <c r="P156" s="66"/>
      <c r="Q156" s="66"/>
      <c r="R156" s="66"/>
      <c r="S156" s="66"/>
      <c r="T156" s="66"/>
      <c r="U156" s="66"/>
      <c r="V156" s="66"/>
      <c r="W156" s="66"/>
    </row>
  </sheetData>
  <sheetProtection/>
  <mergeCells count="4">
    <mergeCell ref="A1:D1"/>
    <mergeCell ref="B3:C3"/>
    <mergeCell ref="D46:D47"/>
    <mergeCell ref="D39:D40"/>
  </mergeCells>
  <hyperlinks>
    <hyperlink ref="B49" r:id="rId1" display="Escalcs@cadmusgroup.com"/>
  </hyperlinks>
  <printOptions horizontalCentered="1"/>
  <pageMargins left="0.25" right="0.25" top="1" bottom="1" header="0.5" footer="0.5"/>
  <pageSetup fitToHeight="1" fitToWidth="1" horizontalDpi="600" verticalDpi="600" orientation="portrait"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Juliette Juillerat</cp:lastModifiedBy>
  <cp:lastPrinted>2007-03-30T13:56:09Z</cp:lastPrinted>
  <dcterms:created xsi:type="dcterms:W3CDTF">2004-07-12T13:20:55Z</dcterms:created>
  <dcterms:modified xsi:type="dcterms:W3CDTF">2012-02-03T16:32:15Z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