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projects.cadmusgroup.com/sites/5350-P04/TO405/Shared Documents/Calculators/Calculators in Development/Oct 2016 drafts/"/>
    </mc:Choice>
  </mc:AlternateContent>
  <bookViews>
    <workbookView xWindow="0" yWindow="0" windowWidth="20490" windowHeight="7755" tabRatio="952"/>
  </bookViews>
  <sheets>
    <sheet name="INPUTS" sheetId="17" r:id="rId1"/>
    <sheet name="RESULTS" sheetId="3" r:id="rId2"/>
    <sheet name="Desktop Calcs" sheetId="8" r:id="rId3"/>
    <sheet name="Laptop Calcs" sheetId="18" r:id="rId4"/>
    <sheet name="Monitor Calcs" sheetId="7" r:id="rId5"/>
    <sheet name="Signage Calcs" sheetId="21" r:id="rId6"/>
    <sheet name="Phone Calcs" sheetId="19" r:id="rId7"/>
    <sheet name="MFD Calcs" sheetId="22" r:id="rId8"/>
    <sheet name="Printer Calcs" sheetId="11" r:id="rId9"/>
    <sheet name="Copier Calcs" sheetId="14" r:id="rId10"/>
    <sheet name="Fax Calcs" sheetId="16" r:id="rId11"/>
    <sheet name="Scanner Calcs" sheetId="15" r:id="rId12"/>
    <sheet name="General Assumptions" sheetId="5" r:id="rId13"/>
    <sheet name="About This Calculator" sheetId="6" r:id="rId14"/>
  </sheets>
  <definedNames>
    <definedName name="_xlnm._FilterDatabase" localSheetId="0" hidden="1">INPUTS!$A$1:$H$34</definedName>
    <definedName name="_ftn1" localSheetId="2">'Desktop Calcs'!#REF!</definedName>
    <definedName name="_ftn2" localSheetId="2">'Desktop Calcs'!#REF!</definedName>
    <definedName name="_ftnref1" localSheetId="2">'Desktop Calcs'!$D$43</definedName>
    <definedName name="_ftnref2" localSheetId="2">'Desktop Calcs'!$E$43</definedName>
    <definedName name="_xlnm.Print_Area" localSheetId="0">INPUTS!$A$1:$H$39</definedName>
    <definedName name="_xlnm.Print_Area" localSheetId="1">RESULTS!$B$1:$O$32</definedName>
  </definedNames>
  <calcPr calcId="152511" concurrentCalc="0"/>
</workbook>
</file>

<file path=xl/calcChain.xml><?xml version="1.0" encoding="utf-8"?>
<calcChain xmlns="http://schemas.openxmlformats.org/spreadsheetml/2006/main">
  <c r="E17" i="17" l="1"/>
  <c r="D17" i="17"/>
  <c r="D4" i="21"/>
  <c r="F17" i="17"/>
  <c r="E18" i="21"/>
  <c r="D13" i="21"/>
  <c r="E13" i="21"/>
  <c r="D18" i="21"/>
  <c r="F15" i="17"/>
  <c r="E7" i="7"/>
  <c r="E15" i="17"/>
  <c r="E6" i="7"/>
  <c r="D31" i="7"/>
  <c r="E31" i="7"/>
  <c r="C31" i="7"/>
  <c r="D6" i="21"/>
  <c r="C21" i="21"/>
  <c r="D5" i="21"/>
  <c r="C20" i="21"/>
  <c r="B25" i="21"/>
  <c r="C25" i="21"/>
  <c r="D35" i="7"/>
  <c r="E22" i="17"/>
  <c r="F12" i="22"/>
  <c r="E25" i="17"/>
  <c r="E4" i="22"/>
  <c r="E4" i="11"/>
  <c r="G42" i="11"/>
  <c r="E8" i="22"/>
  <c r="G41" i="22"/>
  <c r="C27" i="3"/>
  <c r="H27" i="3"/>
  <c r="L27" i="3"/>
  <c r="C8" i="3"/>
  <c r="L8" i="3"/>
  <c r="C9" i="3"/>
  <c r="K9" i="3"/>
  <c r="J9" i="3"/>
  <c r="C11" i="3"/>
  <c r="L11" i="3"/>
  <c r="C12" i="3"/>
  <c r="C26" i="3"/>
  <c r="L26" i="3"/>
  <c r="C14" i="3"/>
  <c r="C15" i="3"/>
  <c r="L15" i="3"/>
  <c r="C17" i="3"/>
  <c r="G17" i="3"/>
  <c r="F17" i="3"/>
  <c r="L17" i="3"/>
  <c r="C18" i="3"/>
  <c r="O18" i="3"/>
  <c r="J18" i="3"/>
  <c r="C20" i="3"/>
  <c r="L20" i="3"/>
  <c r="C21" i="3"/>
  <c r="M21" i="3"/>
  <c r="K21" i="3"/>
  <c r="C22" i="3"/>
  <c r="J22" i="3"/>
  <c r="L22" i="3"/>
  <c r="C24" i="3"/>
  <c r="C25" i="3"/>
  <c r="J25" i="3"/>
  <c r="D12" i="19"/>
  <c r="G14" i="3"/>
  <c r="C12" i="19"/>
  <c r="E16" i="11"/>
  <c r="E7" i="11"/>
  <c r="G51" i="11"/>
  <c r="D62" i="11"/>
  <c r="E6" i="11"/>
  <c r="D4" i="15"/>
  <c r="C18" i="15"/>
  <c r="E29" i="17"/>
  <c r="F4" i="14"/>
  <c r="E17" i="14"/>
  <c r="F15" i="14"/>
  <c r="E12" i="19"/>
  <c r="D15" i="19"/>
  <c r="D17" i="19"/>
  <c r="E32" i="17"/>
  <c r="F4" i="16"/>
  <c r="D14" i="16"/>
  <c r="G50" i="11"/>
  <c r="E5" i="11"/>
  <c r="G47" i="11"/>
  <c r="G48" i="11"/>
  <c r="F13" i="22"/>
  <c r="G39" i="22"/>
  <c r="D14" i="15"/>
  <c r="F50" i="11"/>
  <c r="C61" i="11"/>
  <c r="D61" i="11"/>
  <c r="E61" i="11"/>
  <c r="F21" i="14"/>
  <c r="E21" i="14"/>
  <c r="D46" i="22"/>
  <c r="E10" i="11"/>
  <c r="D56" i="11"/>
  <c r="D18" i="16"/>
  <c r="D26" i="14"/>
  <c r="C31" i="14"/>
  <c r="D31" i="14"/>
  <c r="H13" i="18"/>
  <c r="G13" i="18"/>
  <c r="F13" i="18"/>
  <c r="E13" i="18"/>
  <c r="D13" i="18"/>
  <c r="C13" i="18"/>
  <c r="H13" i="8"/>
  <c r="G13" i="8"/>
  <c r="F13" i="8"/>
  <c r="E13" i="8"/>
  <c r="D13" i="8"/>
  <c r="C13" i="8"/>
  <c r="E5" i="7"/>
  <c r="D13" i="19"/>
  <c r="C13" i="19"/>
  <c r="E13" i="19"/>
  <c r="D16" i="19"/>
  <c r="D18" i="19"/>
  <c r="E13" i="17"/>
  <c r="E5" i="18"/>
  <c r="F13" i="17"/>
  <c r="E6" i="18"/>
  <c r="J24" i="3"/>
  <c r="K24" i="3"/>
  <c r="E5" i="8"/>
  <c r="F12" i="17"/>
  <c r="E6" i="8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D3" i="5"/>
  <c r="C8" i="5"/>
  <c r="G25" i="3"/>
  <c r="F25" i="3"/>
  <c r="L24" i="3"/>
  <c r="E31" i="14"/>
  <c r="D34" i="14"/>
  <c r="D36" i="14"/>
  <c r="L9" i="3"/>
  <c r="L21" i="3"/>
  <c r="J14" i="3"/>
  <c r="K14" i="3"/>
  <c r="E15" i="14"/>
  <c r="F20" i="14"/>
  <c r="D30" i="14"/>
  <c r="J20" i="3"/>
  <c r="K20" i="3"/>
  <c r="J17" i="3"/>
  <c r="K17" i="3"/>
  <c r="L25" i="3"/>
  <c r="G24" i="3"/>
  <c r="G15" i="3"/>
  <c r="J15" i="3"/>
  <c r="G32" i="11"/>
  <c r="F40" i="11"/>
  <c r="G36" i="11"/>
  <c r="F39" i="22"/>
  <c r="C51" i="22"/>
  <c r="D51" i="22"/>
  <c r="D8" i="5"/>
  <c r="C9" i="17"/>
  <c r="F15" i="3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D7" i="5"/>
  <c r="C28" i="18"/>
  <c r="G9" i="3"/>
  <c r="F9" i="3"/>
  <c r="E15" i="3"/>
  <c r="N15" i="3"/>
  <c r="E13" i="16"/>
  <c r="D15" i="16"/>
  <c r="E14" i="16"/>
  <c r="E11" i="16"/>
  <c r="E9" i="16"/>
  <c r="D9" i="16"/>
  <c r="D13" i="16"/>
  <c r="E15" i="16"/>
  <c r="F36" i="11"/>
  <c r="F38" i="11"/>
  <c r="F45" i="11"/>
  <c r="G37" i="11"/>
  <c r="G20" i="3"/>
  <c r="F20" i="3"/>
  <c r="F44" i="11"/>
  <c r="I15" i="3"/>
  <c r="F13" i="14"/>
  <c r="F18" i="14"/>
  <c r="J8" i="3"/>
  <c r="K8" i="3"/>
  <c r="I14" i="3"/>
  <c r="E14" i="3"/>
  <c r="B18" i="15"/>
  <c r="D18" i="15"/>
  <c r="C20" i="15"/>
  <c r="C21" i="15"/>
  <c r="F51" i="11"/>
  <c r="C62" i="11"/>
  <c r="E62" i="11"/>
  <c r="D66" i="11"/>
  <c r="D69" i="11"/>
  <c r="K15" i="3"/>
  <c r="E18" i="14"/>
  <c r="E20" i="14"/>
  <c r="C30" i="14"/>
  <c r="E30" i="14"/>
  <c r="D33" i="14"/>
  <c r="D35" i="14"/>
  <c r="E24" i="3"/>
  <c r="I25" i="3"/>
  <c r="H15" i="3"/>
  <c r="E21" i="3"/>
  <c r="D65" i="11"/>
  <c r="I21" i="3"/>
  <c r="H14" i="3"/>
  <c r="L14" i="3"/>
  <c r="C60" i="11"/>
  <c r="I20" i="3"/>
  <c r="C50" i="22"/>
  <c r="E51" i="22"/>
  <c r="D54" i="22"/>
  <c r="D56" i="22"/>
  <c r="E18" i="3"/>
  <c r="F24" i="3"/>
  <c r="F14" i="3"/>
  <c r="D15" i="3"/>
  <c r="M15" i="3"/>
  <c r="O15" i="3"/>
  <c r="D18" i="3"/>
  <c r="B28" i="18"/>
  <c r="F21" i="3"/>
  <c r="D14" i="3"/>
  <c r="M14" i="3"/>
  <c r="O14" i="3"/>
  <c r="N24" i="3"/>
  <c r="D24" i="3"/>
  <c r="M24" i="3"/>
  <c r="O24" i="3"/>
  <c r="I24" i="3"/>
  <c r="B28" i="8"/>
  <c r="C28" i="8"/>
  <c r="G8" i="3"/>
  <c r="H21" i="3"/>
  <c r="D68" i="11"/>
  <c r="N21" i="3"/>
  <c r="N14" i="3"/>
  <c r="E20" i="3"/>
  <c r="D20" i="3"/>
  <c r="M20" i="3"/>
  <c r="O20" i="3"/>
  <c r="H24" i="3"/>
  <c r="D22" i="3"/>
  <c r="F8" i="3"/>
  <c r="E9" i="3"/>
  <c r="I9" i="3"/>
  <c r="H22" i="3"/>
  <c r="I8" i="3"/>
  <c r="E8" i="3"/>
  <c r="N20" i="3"/>
  <c r="H20" i="3"/>
  <c r="H9" i="3"/>
  <c r="H8" i="3"/>
  <c r="N9" i="3"/>
  <c r="D9" i="3"/>
  <c r="M9" i="3"/>
  <c r="O9" i="3"/>
  <c r="D8" i="3"/>
  <c r="N8" i="3"/>
  <c r="M8" i="3"/>
  <c r="O8" i="3"/>
  <c r="D21" i="7"/>
  <c r="E15" i="7"/>
  <c r="D15" i="7"/>
  <c r="B38" i="7"/>
  <c r="E21" i="7"/>
  <c r="G35" i="11"/>
  <c r="G49" i="11"/>
  <c r="D60" i="11"/>
  <c r="E60" i="11"/>
  <c r="D64" i="11"/>
  <c r="D67" i="11"/>
  <c r="G35" i="22"/>
  <c r="G30" i="22"/>
  <c r="F32" i="22"/>
  <c r="F30" i="22"/>
  <c r="G33" i="22"/>
  <c r="F33" i="22"/>
  <c r="F29" i="22"/>
  <c r="F26" i="22"/>
  <c r="F28" i="22"/>
  <c r="G32" i="22"/>
  <c r="F34" i="22"/>
  <c r="F37" i="22"/>
  <c r="G25" i="22"/>
  <c r="F35" i="22"/>
  <c r="G28" i="22"/>
  <c r="G37" i="22"/>
  <c r="F27" i="22"/>
  <c r="G34" i="22"/>
  <c r="F36" i="22"/>
  <c r="F25" i="22"/>
  <c r="G24" i="22"/>
  <c r="F40" i="22"/>
  <c r="G36" i="22"/>
  <c r="G38" i="22"/>
  <c r="G27" i="22"/>
  <c r="F31" i="22"/>
  <c r="G26" i="22"/>
  <c r="G29" i="22"/>
  <c r="F38" i="22"/>
  <c r="G40" i="22"/>
  <c r="D50" i="22"/>
  <c r="E50" i="22"/>
  <c r="D53" i="22"/>
  <c r="O21" i="3"/>
  <c r="M22" i="3"/>
  <c r="D21" i="3"/>
  <c r="M18" i="3"/>
  <c r="I18" i="3"/>
  <c r="F47" i="11"/>
  <c r="G22" i="3"/>
  <c r="G43" i="11"/>
  <c r="D16" i="16"/>
  <c r="B22" i="16"/>
  <c r="D12" i="16"/>
  <c r="D10" i="16"/>
  <c r="G39" i="11"/>
  <c r="F17" i="14"/>
  <c r="F41" i="22"/>
  <c r="F14" i="14"/>
  <c r="F19" i="14"/>
  <c r="G34" i="11"/>
  <c r="E10" i="16"/>
  <c r="D11" i="16"/>
  <c r="K18" i="3"/>
  <c r="G21" i="3"/>
  <c r="F16" i="14"/>
  <c r="J21" i="3"/>
  <c r="I22" i="3"/>
  <c r="F18" i="3"/>
  <c r="F12" i="14"/>
  <c r="H18" i="3"/>
  <c r="E14" i="14"/>
  <c r="F48" i="11"/>
  <c r="L18" i="3"/>
  <c r="K22" i="3"/>
  <c r="G41" i="11"/>
  <c r="E12" i="16"/>
  <c r="G18" i="3"/>
  <c r="F33" i="11"/>
  <c r="F49" i="11"/>
  <c r="E13" i="14"/>
  <c r="E16" i="14"/>
  <c r="N18" i="3"/>
  <c r="E19" i="14"/>
  <c r="N22" i="3"/>
  <c r="E22" i="3"/>
  <c r="F22" i="3"/>
  <c r="O22" i="3"/>
  <c r="G46" i="11"/>
  <c r="E8" i="16"/>
  <c r="E16" i="16"/>
  <c r="C22" i="16"/>
  <c r="I27" i="3"/>
  <c r="M27" i="3"/>
  <c r="O27" i="3"/>
  <c r="F27" i="3"/>
  <c r="E27" i="3"/>
  <c r="D27" i="3"/>
  <c r="G27" i="3"/>
  <c r="N27" i="3"/>
  <c r="J27" i="3"/>
  <c r="K27" i="3"/>
  <c r="N26" i="3"/>
  <c r="D26" i="3"/>
  <c r="M26" i="3"/>
  <c r="O26" i="3"/>
  <c r="H26" i="3"/>
  <c r="E26" i="3"/>
  <c r="J26" i="3"/>
  <c r="K26" i="3"/>
  <c r="I26" i="3"/>
  <c r="G26" i="3"/>
  <c r="F26" i="3"/>
  <c r="H25" i="3"/>
  <c r="E25" i="3"/>
  <c r="D25" i="3"/>
  <c r="M25" i="3"/>
  <c r="O25" i="3"/>
  <c r="K25" i="3"/>
  <c r="I17" i="3"/>
  <c r="E17" i="3"/>
  <c r="D28" i="8"/>
  <c r="C30" i="8"/>
  <c r="C31" i="8"/>
  <c r="D25" i="21"/>
  <c r="J11" i="3"/>
  <c r="K11" i="3"/>
  <c r="D28" i="18"/>
  <c r="C30" i="18"/>
  <c r="C31" i="18"/>
  <c r="C23" i="8"/>
  <c r="D23" i="8"/>
  <c r="E23" i="8"/>
  <c r="E23" i="18"/>
  <c r="C23" i="18"/>
  <c r="D23" i="18"/>
  <c r="D8" i="17"/>
  <c r="J12" i="3"/>
  <c r="L12" i="3"/>
  <c r="C28" i="3"/>
  <c r="C38" i="7"/>
  <c r="D22" i="16"/>
  <c r="C24" i="16"/>
  <c r="C25" i="16"/>
  <c r="N25" i="3"/>
  <c r="D17" i="3"/>
  <c r="M17" i="3"/>
  <c r="O17" i="3"/>
  <c r="N17" i="3"/>
  <c r="D55" i="22"/>
  <c r="H17" i="3"/>
  <c r="C27" i="21"/>
  <c r="I12" i="3"/>
  <c r="E12" i="3"/>
  <c r="D12" i="3"/>
  <c r="M12" i="3"/>
  <c r="O12" i="3"/>
  <c r="G12" i="3"/>
  <c r="F12" i="3"/>
  <c r="J28" i="3"/>
  <c r="K28" i="3"/>
  <c r="K12" i="3"/>
  <c r="N12" i="3"/>
  <c r="C28" i="21"/>
  <c r="H12" i="3"/>
  <c r="G11" i="3"/>
  <c r="G28" i="3"/>
  <c r="D38" i="7"/>
  <c r="I11" i="3"/>
  <c r="F11" i="3"/>
  <c r="F28" i="3"/>
  <c r="E11" i="3"/>
  <c r="N11" i="3"/>
  <c r="N28" i="3"/>
  <c r="C40" i="7"/>
  <c r="H11" i="3"/>
  <c r="H28" i="3"/>
  <c r="I66" i="5"/>
  <c r="M66" i="5"/>
  <c r="C41" i="7"/>
  <c r="D11" i="3"/>
  <c r="D28" i="3"/>
  <c r="E28" i="3"/>
  <c r="I28" i="3"/>
  <c r="M11" i="3"/>
  <c r="O11" i="3"/>
  <c r="O28" i="3"/>
  <c r="M28" i="3"/>
  <c r="B3" i="3"/>
</calcChain>
</file>

<file path=xl/sharedStrings.xml><?xml version="1.0" encoding="utf-8"?>
<sst xmlns="http://schemas.openxmlformats.org/spreadsheetml/2006/main" count="941" uniqueCount="384">
  <si>
    <t>Total</t>
  </si>
  <si>
    <t>Commercial or residential use</t>
  </si>
  <si>
    <t>Commercial</t>
  </si>
  <si>
    <t>Residential</t>
  </si>
  <si>
    <t>Quantity</t>
  </si>
  <si>
    <t>Copier</t>
  </si>
  <si>
    <t>Multifunction Device</t>
  </si>
  <si>
    <t>Printer</t>
  </si>
  <si>
    <t>Scanner</t>
  </si>
  <si>
    <t>Electricity savings (kWh)</t>
  </si>
  <si>
    <t>Simple payback period for additional initial cost (years)</t>
  </si>
  <si>
    <t>Assumed equipment lifetime (years)</t>
  </si>
  <si>
    <t>Notes:</t>
  </si>
  <si>
    <t>Selected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</si>
  <si>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</si>
  <si>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</si>
  <si>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</si>
  <si>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</si>
  <si>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</si>
  <si>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</si>
  <si>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</si>
  <si>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</si>
  <si>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</si>
  <si>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</si>
  <si>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</si>
  <si>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</si>
  <si>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</si>
  <si>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</si>
  <si>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</si>
  <si>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</si>
  <si>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</si>
  <si>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</si>
  <si>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</si>
  <si>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</si>
  <si>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</si>
  <si>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</si>
  <si>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</si>
  <si>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</si>
  <si>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</si>
  <si>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</si>
  <si>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</si>
  <si>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</si>
  <si>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</si>
  <si>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</si>
  <si>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</si>
  <si>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</si>
  <si>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</si>
  <si>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</si>
  <si>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</si>
  <si>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</si>
  <si>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</si>
  <si>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</si>
  <si>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</si>
  <si>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</si>
  <si>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</si>
  <si>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</si>
  <si>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</si>
  <si>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</si>
  <si>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</si>
  <si>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</si>
  <si>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</si>
  <si>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</si>
  <si>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</si>
  <si>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</si>
  <si>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Location</t>
  </si>
  <si>
    <t>U.S. average</t>
  </si>
  <si>
    <t>Version of ENERGY STAR Specification</t>
  </si>
  <si>
    <t>Specification Effective Date</t>
  </si>
  <si>
    <t>Product Type</t>
  </si>
  <si>
    <t>ENERGY STAR</t>
  </si>
  <si>
    <t>Conventional</t>
  </si>
  <si>
    <t>Savings</t>
  </si>
  <si>
    <t>Annual sleep hours</t>
  </si>
  <si>
    <t>Annual off hours</t>
  </si>
  <si>
    <t>Sleep wattage (W)</t>
  </si>
  <si>
    <t>Off wattage (W)</t>
  </si>
  <si>
    <t>Power managed, Turned off</t>
  </si>
  <si>
    <t>Not power managed, Turned off</t>
  </si>
  <si>
    <t>Power managed, Left on</t>
  </si>
  <si>
    <t>Not power managed, Left on</t>
  </si>
  <si>
    <t>Annual idle hours</t>
  </si>
  <si>
    <t>Idle wattage (W)</t>
  </si>
  <si>
    <t>Portion turned off at night</t>
  </si>
  <si>
    <t>Discount rate:</t>
  </si>
  <si>
    <t>Electric rate ($/kWh)</t>
  </si>
  <si>
    <t>Turn-off rate:</t>
  </si>
  <si>
    <r>
      <t>Electricity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 factor</t>
    </r>
  </si>
  <si>
    <r>
      <t>lbs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/kWh</t>
    </r>
  </si>
  <si>
    <r>
      <t>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 for average passenger car</t>
    </r>
  </si>
  <si>
    <t>Power:</t>
  </si>
  <si>
    <t>Operating Hours:</t>
  </si>
  <si>
    <t>Lifetime:</t>
  </si>
  <si>
    <t xml:space="preserve">- "Office Technology Energy Use and Savings Potential in New York." Piette, M. A., M. Cramer, J. Eto and J. Koomey. 1995. </t>
  </si>
  <si>
    <t xml:space="preserve">  Prepared for the NY State Energy R&amp;D Authority and Con-Ed by LBNL. Lawrence Berkeley Laboratory. LBL-36752.  January 1995. p. 4-2.</t>
  </si>
  <si>
    <t xml:space="preserve">  "After-hours Power Status of Office Equipment and Inventory of Miscellaneous Plug-Load Equipment"</t>
  </si>
  <si>
    <t>- Assumed real discount rate of 4%, which is roughly equivalent to the nominal discount rate of 7% (4% real discount rate + 3% inflation rate)</t>
  </si>
  <si>
    <t>Net cost savings</t>
  </si>
  <si>
    <t>Desktop computer</t>
  </si>
  <si>
    <t>Laptop computer</t>
  </si>
  <si>
    <t>Multifunction device</t>
  </si>
  <si>
    <t>% Savings with ENERGY STAR</t>
  </si>
  <si>
    <t>-</t>
  </si>
  <si>
    <t>Additional cost per unit for ENERGY STAR qualified model</t>
  </si>
  <si>
    <t>Total additional purchase price for ENERGY STAR unit(s)</t>
  </si>
  <si>
    <t>Electricity consumption by ENERGY STAR unit(s) (kWh)</t>
  </si>
  <si>
    <t>Fax machine</t>
  </si>
  <si>
    <t>Results Detail</t>
  </si>
  <si>
    <t>Click here to go to the RESULTS tab and see your savings.</t>
  </si>
  <si>
    <t>For more detail on the formulas and values used in this calculator, click on the grey tabs at bottom of the page.</t>
  </si>
  <si>
    <t>- Default percentage of computers turned off each night is assumed based upon 2004 Lawrence Berkeley National Lab Report</t>
  </si>
  <si>
    <t>User Entry</t>
  </si>
  <si>
    <t>Portion with sleep enabled</t>
  </si>
  <si>
    <t>Defaults</t>
  </si>
  <si>
    <t xml:space="preserve">  Where will your equipment be used?</t>
  </si>
  <si>
    <t xml:space="preserve">  What office equipment are you planning to purchase?  Enter quantities below, then either fill in product information or use the defaults.</t>
  </si>
  <si>
    <t>Speed 
(images per minute)</t>
  </si>
  <si>
    <t>Savings Estimate for ENERGY STAR Qualified Office Equipment</t>
  </si>
  <si>
    <t>Energy:</t>
  </si>
  <si>
    <t xml:space="preserve"> Savings Calculator for ENERGY STAR Qualified Office Equipment</t>
  </si>
  <si>
    <t>About the Savings Calculator for ENERGY STAR Qualified Office Equipment</t>
  </si>
  <si>
    <t>General Assumptions for the ENERGY STAR Office Equipment Calculator</t>
  </si>
  <si>
    <t xml:space="preserve"> References</t>
  </si>
  <si>
    <t xml:space="preserve"> Annual electricity consumption per computer (kWh)</t>
  </si>
  <si>
    <t>Scanner Calculations for the ENERGY STAR Office Equipment Calculator</t>
  </si>
  <si>
    <t>Copier Calculations for the ENERGY STAR Office Equipment Calculator</t>
  </si>
  <si>
    <t>Multifunction Device Calculations for the ENERGY STAR Office Equipment Calculator</t>
  </si>
  <si>
    <t>Printer Calculations for the ENERGY STAR Office Equipment Calculator</t>
  </si>
  <si>
    <t>ENERGY STAR product page</t>
  </si>
  <si>
    <t>New ENERGY STAR qualified products are compared to the average available non-qualified new products.  Actual savings may vary based on use and other factors.</t>
  </si>
  <si>
    <t>This calculator was developed by U.S. EPA and DOE to estimate the energy consumption and operating costs of office equipment and the savings with ENERGY STAR.</t>
  </si>
  <si>
    <t>See www.energystar.gov for information on other ENERGY STAR products.</t>
  </si>
  <si>
    <t>N/A</t>
  </si>
  <si>
    <t>Electricity cost savings</t>
  </si>
  <si>
    <t>Electricity cost</t>
  </si>
  <si>
    <t>Computer Monitor</t>
  </si>
  <si>
    <t>Ink Jet</t>
  </si>
  <si>
    <t>Portion of units with sleep settings / low power mode enabled</t>
  </si>
  <si>
    <t>Portion of units turned off at night</t>
  </si>
  <si>
    <t>Results Overview</t>
  </si>
  <si>
    <t xml:space="preserve"> Life Cycle</t>
  </si>
  <si>
    <t xml:space="preserve"> Annual</t>
  </si>
  <si>
    <t>Annual</t>
  </si>
  <si>
    <t>Life cycle</t>
  </si>
  <si>
    <r>
      <t>lbs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/year</t>
    </r>
  </si>
  <si>
    <t>pounds CO2</t>
  </si>
  <si>
    <t xml:space="preserve"> Emissions reduction per computer</t>
  </si>
  <si>
    <t xml:space="preserve"> Emissions reduction per scanner</t>
  </si>
  <si>
    <t xml:space="preserve"> Emissions reduction per copier</t>
  </si>
  <si>
    <t xml:space="preserve"> Emissions reduction per MFD</t>
  </si>
  <si>
    <t xml:space="preserve"> Emissions reduction per printer</t>
  </si>
  <si>
    <t>Emissions reduction (pounds of CO2)</t>
  </si>
  <si>
    <t>District of Columbia</t>
  </si>
  <si>
    <r>
      <t xml:space="preserve"> Facility Type </t>
    </r>
    <r>
      <rPr>
        <i/>
        <sz val="11"/>
        <rFont val="Arial"/>
        <family val="2"/>
      </rPr>
      <t>- to edit this value go to the INPUTS tab</t>
    </r>
  </si>
  <si>
    <r>
      <t xml:space="preserve"> Utility Rates </t>
    </r>
    <r>
      <rPr>
        <i/>
        <sz val="11"/>
        <rFont val="Arial"/>
        <family val="2"/>
      </rPr>
      <t>- to edit these values go to the INPUTS tab</t>
    </r>
  </si>
  <si>
    <r>
      <t xml:space="preserve"> Discount Rate </t>
    </r>
    <r>
      <rPr>
        <i/>
        <sz val="11"/>
        <rFont val="Arial"/>
        <family val="2"/>
      </rPr>
      <t>- users can edit this value to modify the assumption</t>
    </r>
  </si>
  <si>
    <t>Electric rates:</t>
  </si>
  <si>
    <t>If you have questions, comments or suggestions, please write to calculators@energystar.gov</t>
  </si>
  <si>
    <r>
      <t xml:space="preserve"> Carbon Dioxide Emissions </t>
    </r>
    <r>
      <rPr>
        <i/>
        <sz val="11"/>
        <rFont val="Arial"/>
        <family val="2"/>
      </rPr>
      <t>- users can edit the highlighted values to modify the assumptions</t>
    </r>
  </si>
  <si>
    <t>Active wattage (W)</t>
  </si>
  <si>
    <t>Annual active hours</t>
  </si>
  <si>
    <t>Equivalent for selected equipment:</t>
  </si>
  <si>
    <t>Display value:</t>
  </si>
  <si>
    <t>Telephony</t>
  </si>
  <si>
    <t>2.0</t>
  </si>
  <si>
    <t>6.0</t>
  </si>
  <si>
    <t>Fast ethernet</t>
  </si>
  <si>
    <t>Phone Calculations for the ENERGY STAR Office Equipment Calculator</t>
  </si>
  <si>
    <r>
      <t xml:space="preserve"> Assumptions</t>
    </r>
    <r>
      <rPr>
        <i/>
        <sz val="11"/>
        <rFont val="Arial"/>
        <family val="2"/>
      </rPr>
      <t xml:space="preserve"> - users can edit the highlighted cells to modify the assumptions</t>
    </r>
  </si>
  <si>
    <t>Equipment lifetime (years)</t>
  </si>
  <si>
    <t>Conference</t>
  </si>
  <si>
    <t>VoIP Phone</t>
  </si>
  <si>
    <t>Power (W)</t>
  </si>
  <si>
    <t>Desktop</t>
  </si>
  <si>
    <t xml:space="preserve"> Annual electricity consumption per phone (kWh)</t>
  </si>
  <si>
    <t>Gigabit ethernet</t>
  </si>
  <si>
    <t xml:space="preserve"> Emissions reduction per phone</t>
  </si>
  <si>
    <t>- ENERGY STAR specification</t>
  </si>
  <si>
    <t>- EPA research on available products, 2013</t>
  </si>
  <si>
    <t>- Appliance Magazine, Portrait of the U.S. Appliance Industry 1998</t>
  </si>
  <si>
    <t>Annual operation (hours)</t>
  </si>
  <si>
    <t>- Desktop</t>
  </si>
  <si>
    <t>- Conference</t>
  </si>
  <si>
    <t>Computer</t>
  </si>
  <si>
    <t>Laptop</t>
  </si>
  <si>
    <t>- Laptop</t>
  </si>
  <si>
    <t>12.0 - 16.9 inches</t>
  </si>
  <si>
    <t>Less than 12 inches</t>
  </si>
  <si>
    <t>17.0 - 22.9 inches</t>
  </si>
  <si>
    <t>23.0 - 24.9 inches</t>
  </si>
  <si>
    <t>Diagonal screen size (inches)</t>
  </si>
  <si>
    <r>
      <t xml:space="preserve"> INPUTS</t>
    </r>
    <r>
      <rPr>
        <i/>
        <sz val="11"/>
        <rFont val="Arial"/>
        <family val="2"/>
      </rPr>
      <t xml:space="preserve"> - to edit these values go to the INPUTS tab</t>
    </r>
  </si>
  <si>
    <t>Default</t>
  </si>
  <si>
    <t>Computer monitor</t>
  </si>
  <si>
    <t>Low</t>
  </si>
  <si>
    <t>Medium</t>
  </si>
  <si>
    <t>High</t>
  </si>
  <si>
    <t>Desktop Computer Calculations for the ENERGY STAR Office Equipment Calculator</t>
  </si>
  <si>
    <t>Laptop Computer Calculations for the ENERGY STAR Office Equipment Calculator</t>
  </si>
  <si>
    <t>Commercial use</t>
  </si>
  <si>
    <t>Residential use</t>
  </si>
  <si>
    <t>Annual operating hours - weighted average for selected scenario</t>
  </si>
  <si>
    <t>Category Name</t>
  </si>
  <si>
    <t>Any Graphics</t>
  </si>
  <si>
    <t>dGfx ≤ G7</t>
  </si>
  <si>
    <t>I1</t>
  </si>
  <si>
    <t>Integrated or Switchable Graphics</t>
  </si>
  <si>
    <t>I2</t>
  </si>
  <si>
    <t>6 &lt; P ≤ 7</t>
  </si>
  <si>
    <t>I3</t>
  </si>
  <si>
    <t>D1</t>
  </si>
  <si>
    <t>Discrete Graphics</t>
  </si>
  <si>
    <t>D2</t>
  </si>
  <si>
    <t>Graphics Capability</t>
  </si>
  <si>
    <t>Performance Score</t>
  </si>
  <si>
    <t>Performance Levels Used in Calculator</t>
  </si>
  <si>
    <r>
      <t xml:space="preserve">Performance Level </t>
    </r>
    <r>
      <rPr>
        <sz val="9"/>
        <rFont val="Arial"/>
        <family val="2"/>
      </rPr>
      <t xml:space="preserve">
(see detailed descriptions below)</t>
    </r>
  </si>
  <si>
    <t xml:space="preserve"> Definition of Performance Levels</t>
  </si>
  <si>
    <t>ENERGY STAR Specification, Table 6</t>
  </si>
  <si>
    <r>
      <t>P</t>
    </r>
    <r>
      <rPr>
        <sz val="9"/>
        <rFont val="Arial"/>
        <family val="2"/>
      </rPr>
      <t xml:space="preserve"> ≤ 3</t>
    </r>
  </si>
  <si>
    <r>
      <t xml:space="preserve">3 &lt; </t>
    </r>
    <r>
      <rPr>
        <i/>
        <sz val="9"/>
        <rFont val="Arial"/>
        <family val="2"/>
      </rPr>
      <t>P</t>
    </r>
    <r>
      <rPr>
        <sz val="9"/>
        <rFont val="Arial"/>
        <family val="2"/>
      </rPr>
      <t xml:space="preserve"> ≤ 6</t>
    </r>
  </si>
  <si>
    <r>
      <t>P</t>
    </r>
    <r>
      <rPr>
        <sz val="9"/>
        <rFont val="Arial"/>
        <family val="2"/>
      </rPr>
      <t xml:space="preserve"> &gt; 7</t>
    </r>
  </si>
  <si>
    <r>
      <t xml:space="preserve">3 &lt; </t>
    </r>
    <r>
      <rPr>
        <i/>
        <sz val="9"/>
        <rFont val="Arial"/>
        <family val="2"/>
      </rPr>
      <t>P</t>
    </r>
    <r>
      <rPr>
        <sz val="9"/>
        <rFont val="Arial"/>
        <family val="2"/>
      </rPr>
      <t xml:space="preserve"> ≤ 9</t>
    </r>
  </si>
  <si>
    <r>
      <t>P</t>
    </r>
    <r>
      <rPr>
        <sz val="9"/>
        <rFont val="Arial"/>
        <family val="2"/>
      </rPr>
      <t xml:space="preserve"> &gt; 9</t>
    </r>
  </si>
  <si>
    <t>- ENERGY STAR level: ENERGY STAR specification V2.0</t>
  </si>
  <si>
    <t>- Conventional: ENERGY STAR specification V1.1</t>
  </si>
  <si>
    <t>Standard</t>
  </si>
  <si>
    <t>Type</t>
  </si>
  <si>
    <t>Standard format</t>
  </si>
  <si>
    <t>Large format</t>
  </si>
  <si>
    <t>Impact</t>
  </si>
  <si>
    <t>Display</t>
  </si>
  <si>
    <t>Professional Signage</t>
  </si>
  <si>
    <r>
      <t xml:space="preserve"> Inputs</t>
    </r>
    <r>
      <rPr>
        <i/>
        <sz val="11"/>
        <rFont val="Arial"/>
        <family val="2"/>
      </rPr>
      <t xml:space="preserve"> - to edit these values go to the INPUTS tab</t>
    </r>
  </si>
  <si>
    <t>Speed</t>
  </si>
  <si>
    <t>Speed (images per minute)</t>
  </si>
  <si>
    <t xml:space="preserve"> Annual electricity consumption per scanner (kWh)</t>
  </si>
  <si>
    <t xml:space="preserve"> Annual electricity consumption per display (kWh)</t>
  </si>
  <si>
    <t xml:space="preserve"> Emissions reduction per display</t>
  </si>
  <si>
    <t>Professional Signage Calculations for the ENERGY STAR Office Equipment Calculator</t>
  </si>
  <si>
    <t>Computer Monitor Calculations for the ENERGY STAR Office Equipment Calculator</t>
  </si>
  <si>
    <t xml:space="preserve"> Annual electricity consumption per copier (kWh)</t>
  </si>
  <si>
    <t>s ≤ 5</t>
  </si>
  <si>
    <t>20 &lt; s ≤ 30</t>
  </si>
  <si>
    <t>30 &lt; s ≤ 40</t>
  </si>
  <si>
    <t>40 &lt; s ≤ 65</t>
  </si>
  <si>
    <t>s &gt; 90</t>
  </si>
  <si>
    <t>Electricity Consumption (kWh/week)</t>
  </si>
  <si>
    <t>selected</t>
  </si>
  <si>
    <t>Standard Format</t>
  </si>
  <si>
    <t>Large Format</t>
  </si>
  <si>
    <t>Weeks per year</t>
  </si>
  <si>
    <t>5 &lt; s ≤ 15</t>
  </si>
  <si>
    <t>15 &lt; s ≤ 20</t>
  </si>
  <si>
    <t>65 &lt; s ≤ 82</t>
  </si>
  <si>
    <t>82 &lt; s ≤ 90</t>
  </si>
  <si>
    <t>- Market research by LBNL, 2009</t>
  </si>
  <si>
    <t>Laser color</t>
  </si>
  <si>
    <t>Small format</t>
  </si>
  <si>
    <t>Large</t>
  </si>
  <si>
    <t>s ≤ 10</t>
  </si>
  <si>
    <t>10 &lt; s ≤ 15</t>
  </si>
  <si>
    <t>15 &lt; s ≤ 30</t>
  </si>
  <si>
    <t>s &gt; 75</t>
  </si>
  <si>
    <t>Monochrome</t>
  </si>
  <si>
    <t>Color</t>
  </si>
  <si>
    <t xml:space="preserve"> Annual electricity consumption per printer (kWh)</t>
  </si>
  <si>
    <t>Laser monochrome</t>
  </si>
  <si>
    <t>Other color</t>
  </si>
  <si>
    <t>Other monochrome</t>
  </si>
  <si>
    <t>Options</t>
  </si>
  <si>
    <t>Sleep Mode</t>
  </si>
  <si>
    <t>Standby Mode</t>
  </si>
  <si>
    <t>Other</t>
  </si>
  <si>
    <t>30 &lt; s ≤ 32</t>
  </si>
  <si>
    <t>58 &lt; s ≤ 75</t>
  </si>
  <si>
    <t>32 &lt; s ≤ 58</t>
  </si>
  <si>
    <t>Weekly operation (hours)</t>
  </si>
  <si>
    <t>- Computer Monitor</t>
  </si>
  <si>
    <t>- Professional Signage</t>
  </si>
  <si>
    <t xml:space="preserve"> Computer</t>
  </si>
  <si>
    <t xml:space="preserve"> Display</t>
  </si>
  <si>
    <t xml:space="preserve"> VoIP Phone</t>
  </si>
  <si>
    <t xml:space="preserve"> Copier</t>
  </si>
  <si>
    <t xml:space="preserve"> Multifunction Device</t>
  </si>
  <si>
    <t xml:space="preserve"> Printer</t>
  </si>
  <si>
    <t xml:space="preserve"> Scanner</t>
  </si>
  <si>
    <t xml:space="preserve"> FAX Machine</t>
  </si>
  <si>
    <t>- Standard format</t>
  </si>
  <si>
    <t>- Large format</t>
  </si>
  <si>
    <t>- Small format</t>
  </si>
  <si>
    <t>5 &lt; s ≤ 10</t>
  </si>
  <si>
    <t>15 &lt; s ≤ 26</t>
  </si>
  <si>
    <t>26 &lt; s ≤ 30</t>
  </si>
  <si>
    <t>10 &lt; s ≤ 26</t>
  </si>
  <si>
    <t>30 &lt; s ≤ 50</t>
  </si>
  <si>
    <t>50 &lt; s ≤ 68</t>
  </si>
  <si>
    <t>68 &lt; s ≤ 80</t>
  </si>
  <si>
    <t>s &gt; 80</t>
  </si>
  <si>
    <t>30 &lt; s ≤ 62</t>
  </si>
  <si>
    <t>62 &lt; s ≤ 70</t>
  </si>
  <si>
    <t>70 &lt; s ≤ 80</t>
  </si>
  <si>
    <t xml:space="preserve"> Annual electricity consumption per MFD (kWh)</t>
  </si>
  <si>
    <t>No</t>
  </si>
  <si>
    <t>Laser Color</t>
  </si>
  <si>
    <t>Laser Monochrome</t>
  </si>
  <si>
    <t>Other Color</t>
  </si>
  <si>
    <t>Wireless capability</t>
  </si>
  <si>
    <t>Fax Machine Calculations for the ENERGY STAR Office Equipment Calculator</t>
  </si>
  <si>
    <t>Fax Machine</t>
  </si>
  <si>
    <t xml:space="preserve"> Annual electricity consumption per fax machine (kWh)</t>
  </si>
  <si>
    <t xml:space="preserve"> Emissions reduction per fax machine</t>
  </si>
  <si>
    <t>Wireless adder</t>
  </si>
  <si>
    <t>- "Efficiency Improvements in U.S. Office Equipment: Expected Policy Impacts and Uncertainties", Koomey, Cramer, Piette, Eto. Lawrence Berkeley National Laboratory. 1995. Table 3.</t>
  </si>
  <si>
    <t>Base - Ink Jet</t>
  </si>
  <si>
    <t>Base - Impact</t>
  </si>
  <si>
    <t>Base</t>
  </si>
  <si>
    <t>Base - Other</t>
  </si>
  <si>
    <t>3.0</t>
  </si>
  <si>
    <t>Small Format</t>
  </si>
  <si>
    <t>Life cycle costs are discounted over the product lifetime using a real discount rate of 4%. See General Assumptions tab to adjust the discount rate.</t>
  </si>
  <si>
    <t>New ENERGY STAR certified products are compared to the average available non-certified new products.  Actual savings may vary based on use and other factors.</t>
  </si>
  <si>
    <t>Phone network capability</t>
  </si>
  <si>
    <t>Fast ethernet (10/100 base-T)</t>
  </si>
  <si>
    <t>Value not needed</t>
  </si>
  <si>
    <t>Operation Profile</t>
  </si>
  <si>
    <t>- U.S. Department of Energy, energy conservation standards rulemaking analysis</t>
  </si>
  <si>
    <t>- Market research by Lawrence Berkeley National Laboratory, 2009</t>
  </si>
  <si>
    <t>If all office equipment sold in the United States was ENERGY STAR certified, the energy cost savings would grow to more than $5 billion each year and 86 billion pounds of annual greenhouse gas emissions would be prevented, equivalent to the emissions from more than 8 million vehicles.</t>
  </si>
  <si>
    <r>
      <t>P</t>
    </r>
    <r>
      <rPr>
        <sz val="9"/>
        <rFont val="Arial"/>
        <family val="2"/>
      </rPr>
      <t xml:space="preserve"> ≤ 2</t>
    </r>
  </si>
  <si>
    <r>
      <t xml:space="preserve">2 &lt; </t>
    </r>
    <r>
      <rPr>
        <i/>
        <sz val="9"/>
        <rFont val="Arial"/>
        <family val="2"/>
      </rPr>
      <t>P</t>
    </r>
    <r>
      <rPr>
        <sz val="9"/>
        <rFont val="Arial"/>
        <family val="2"/>
      </rPr>
      <t xml:space="preserve"> ≤ 5.2</t>
    </r>
  </si>
  <si>
    <t>5.2 &lt; P ≤ 8</t>
  </si>
  <si>
    <r>
      <t>P</t>
    </r>
    <r>
      <rPr>
        <sz val="9"/>
        <rFont val="Arial"/>
        <family val="2"/>
      </rPr>
      <t xml:space="preserve"> &gt; 8</t>
    </r>
  </si>
  <si>
    <r>
      <t xml:space="preserve">2 &lt; </t>
    </r>
    <r>
      <rPr>
        <i/>
        <sz val="9"/>
        <rFont val="Arial"/>
        <family val="2"/>
      </rPr>
      <t>P</t>
    </r>
    <r>
      <rPr>
        <sz val="9"/>
        <rFont val="Arial"/>
        <family val="2"/>
      </rPr>
      <t xml:space="preserve"> ≤ 9</t>
    </r>
  </si>
  <si>
    <t>0.07 x Speed + 0.05</t>
  </si>
  <si>
    <t>0.1 x Speed + 0.5</t>
  </si>
  <si>
    <t>0.35 x Speed - 6.0</t>
  </si>
  <si>
    <t>0.7 x Speed - 30.0</t>
  </si>
  <si>
    <t>0.11 x Speed - 1.15</t>
  </si>
  <si>
    <t>0.25 x Speed - 8.15</t>
  </si>
  <si>
    <t>0.6 x Speed - 36.15</t>
  </si>
  <si>
    <t>0.1 x Speed + 3.5</t>
  </si>
  <si>
    <t>0.35 x Speed - 3.0</t>
  </si>
  <si>
    <t>0.7 x Speed - 25.0</t>
  </si>
  <si>
    <t>0.13 x Speed + 0.05</t>
  </si>
  <si>
    <t>0.2 x Speed- 2.05</t>
  </si>
  <si>
    <t>0.7 x Speed - 37.05</t>
  </si>
  <si>
    <t>0.75 x Speed - 41.05</t>
  </si>
  <si>
    <r>
      <t>[{Watts</t>
    </r>
    <r>
      <rPr>
        <vertAlign val="subscript"/>
        <sz val="8"/>
        <rFont val="Arial"/>
        <family val="2"/>
      </rPr>
      <t>Sleep</t>
    </r>
    <r>
      <rPr>
        <sz val="8"/>
        <rFont val="Arial"/>
        <family val="2"/>
      </rPr>
      <t xml:space="preserve"> + (Wireless</t>
    </r>
    <r>
      <rPr>
        <vertAlign val="subscript"/>
        <sz val="8"/>
        <rFont val="Arial"/>
        <family val="2"/>
      </rPr>
      <t>0/1</t>
    </r>
    <r>
      <rPr>
        <sz val="8"/>
        <rFont val="Arial"/>
        <family val="2"/>
      </rPr>
      <t xml:space="preserve"> x WirelessAdder)} x Hours</t>
    </r>
    <r>
      <rPr>
        <vertAlign val="subscript"/>
        <sz val="8"/>
        <rFont val="Arial"/>
        <family val="2"/>
      </rPr>
      <t>Sleep</t>
    </r>
    <r>
      <rPr>
        <sz val="8"/>
        <rFont val="Arial"/>
        <family val="2"/>
      </rPr>
      <t xml:space="preserve"> + Watts</t>
    </r>
    <r>
      <rPr>
        <vertAlign val="subscript"/>
        <sz val="8"/>
        <rFont val="Arial"/>
        <family val="2"/>
      </rPr>
      <t>Standby</t>
    </r>
    <r>
      <rPr>
        <sz val="8"/>
        <rFont val="Arial"/>
        <family val="2"/>
      </rPr>
      <t xml:space="preserve"> x Hours</t>
    </r>
    <r>
      <rPr>
        <vertAlign val="subscript"/>
        <sz val="8"/>
        <rFont val="Arial"/>
        <family val="2"/>
      </rPr>
      <t>Standby</t>
    </r>
    <r>
      <rPr>
        <sz val="8"/>
        <rFont val="Arial"/>
        <family val="2"/>
      </rPr>
      <t xml:space="preserve"> ] / (1,000 Wh/kWh)</t>
    </r>
  </si>
  <si>
    <r>
      <t>{( Watts</t>
    </r>
    <r>
      <rPr>
        <vertAlign val="subscript"/>
        <sz val="8"/>
        <rFont val="Arial"/>
        <family val="2"/>
      </rPr>
      <t>Sleep</t>
    </r>
    <r>
      <rPr>
        <sz val="8"/>
        <rFont val="Arial"/>
        <family val="2"/>
      </rPr>
      <t xml:space="preserve"> x Hours</t>
    </r>
    <r>
      <rPr>
        <vertAlign val="subscript"/>
        <sz val="8"/>
        <rFont val="Arial"/>
        <family val="2"/>
      </rPr>
      <t>Sleep</t>
    </r>
    <r>
      <rPr>
        <sz val="8"/>
        <rFont val="Arial"/>
        <family val="2"/>
      </rPr>
      <t xml:space="preserve"> ) + ( Watts</t>
    </r>
    <r>
      <rPr>
        <vertAlign val="subscript"/>
        <sz val="8"/>
        <rFont val="Arial"/>
        <family val="2"/>
      </rPr>
      <t>Standby</t>
    </r>
    <r>
      <rPr>
        <sz val="8"/>
        <rFont val="Arial"/>
        <family val="2"/>
      </rPr>
      <t xml:space="preserve"> x Hours</t>
    </r>
    <r>
      <rPr>
        <vertAlign val="subscript"/>
        <sz val="8"/>
        <rFont val="Arial"/>
        <family val="2"/>
      </rPr>
      <t>Standby</t>
    </r>
    <r>
      <rPr>
        <sz val="8"/>
        <rFont val="Arial"/>
        <family val="2"/>
      </rPr>
      <t xml:space="preserve"> )} / (1,000 Wh/kWh)</t>
    </r>
  </si>
  <si>
    <t>kWh/week Consumption Algorithms</t>
  </si>
  <si>
    <t>Car emission factor:</t>
  </si>
  <si>
    <t>- EPA (2013a). Inventory of U.S. Greenhouse Gas Emissions and Sinks: 1990-2011. Chapter 3 (Energy), Tables 3-12, 3-13, and 3-14. U.S. Environmental Protection Agency, Washington, DC. U.S. EPA #430-R-13-001</t>
  </si>
  <si>
    <t>25.0 - 60.9 inches</t>
  </si>
  <si>
    <t xml:space="preserve">- Review of primary RECS and CBECS data, extrapolated to 2015, and back-calculating lifetime, leading to a lifetime of 7 years (similar to TVs) and better agreement with estimates published elsewhere. </t>
  </si>
  <si>
    <t>- ENERGY STAR level: ENERGY STAR V6.0 qualified product list using V7.0 specification requirements</t>
  </si>
  <si>
    <t>- Conventional: ENERGY STAR V6.0 qualified product list</t>
  </si>
  <si>
    <t>7.0</t>
  </si>
  <si>
    <t>https://www.energystar.gov/products/office_equipment/computers</t>
  </si>
  <si>
    <t>https://www.energystar.gov/products/office_equipment/displays</t>
  </si>
  <si>
    <t>https://www.energystar.gov/products/electronics/professional_displays</t>
  </si>
  <si>
    <t>https://www.energystar.gov/products/office_equipment/imaging_equipment</t>
  </si>
  <si>
    <t>https://www.energystar.gov/products/electronics/cordless_phones</t>
  </si>
  <si>
    <t>Signage</t>
  </si>
  <si>
    <t>Less than 35 inches</t>
  </si>
  <si>
    <t xml:space="preserve">35.0 - 44.9 inches </t>
  </si>
  <si>
    <t xml:space="preserve">45.0 - 49.9 inches </t>
  </si>
  <si>
    <t xml:space="preserve">50.0 - 60.0 inches </t>
  </si>
  <si>
    <t>Daily hours of active use</t>
  </si>
  <si>
    <t>Sleep/Off wattage (W)</t>
  </si>
  <si>
    <t>Annual sleep/off hours</t>
  </si>
  <si>
    <t>Daily hours of no use (sleep/off mode)</t>
  </si>
  <si>
    <t>Performance level</t>
  </si>
  <si>
    <t>Diagonal screen size</t>
  </si>
  <si>
    <t>Power managed, turned off</t>
  </si>
  <si>
    <t>Not power managed, turned off</t>
  </si>
  <si>
    <t>Power managed, left on</t>
  </si>
  <si>
    <t>Not power managed, left on</t>
  </si>
  <si>
    <t>User entry</t>
  </si>
  <si>
    <t>Hours in active mode</t>
  </si>
  <si>
    <t>Hours in standby mode</t>
  </si>
  <si>
    <t>- National average: 2016 US Electric Rate: EIA, Annual Energy Outlook 2015 edition (converted from 2013 to 2015 dollars.)</t>
  </si>
  <si>
    <t>- State rates: US Department of Energy, Electric Power Monthly, Table 5.6B, January 2016 edition (with data through Nov 2015)</t>
  </si>
  <si>
    <t>Calculator last updated October 2016 with revised monitor/signage calculator, utility rates and emissions rates.</t>
  </si>
  <si>
    <t>See www.energy.star.gov/rebate-finder to find utility incentives for these products by entering your zip code.  Enter these incentives in the "utility incentive" fields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</si>
</sst>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&quot;$&quot;#,##0.00"/>
    <numFmt numFmtId="167" formatCode="0.0%"/>
    <numFmt numFmtId="168" formatCode="&quot;$&quot;#,##0.000"/>
    <numFmt numFmtId="169" formatCode="&quot;$&quot;#,##0.0000"/>
    <numFmt numFmtId="170" formatCode="[$-409]mmmm\ d\,\ yyyy;@"/>
    <numFmt numFmtId="171" formatCode="0.00000"/>
    <numFmt numFmtId="172" formatCode="#,##0.0"/>
  </numFmts>
  <fonts count="82">
    <font>
      <sz val="10"/>
      <name val="Arial"/>
    </font>
    <font>
      <sz val="10"/>
      <name val="Arial"/>
      <family val="2"/>
    </font>
    <font>
      <sz val="10"/>
      <name val="Univers"/>
      <family val="2"/>
    </font>
    <font>
      <i/>
      <sz val="10"/>
      <name val="Univers"/>
      <family val="2"/>
    </font>
    <font>
      <b/>
      <sz val="10"/>
      <name val="Univers"/>
      <family val="2"/>
    </font>
    <font>
      <sz val="10"/>
      <name val="Arial"/>
      <family val="2"/>
    </font>
    <font>
      <sz val="8"/>
      <name val="Univers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color indexed="2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univers"/>
    </font>
    <font>
      <sz val="9"/>
      <name val="Univers"/>
    </font>
    <font>
      <sz val="8"/>
      <color indexed="18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sz val="9"/>
      <color indexed="4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indexed="9"/>
      <name val="Arial"/>
      <family val="2"/>
    </font>
    <font>
      <sz val="9"/>
      <color indexed="40"/>
      <name val="Arial"/>
      <family val="2"/>
    </font>
    <font>
      <sz val="9"/>
      <color indexed="55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vertAlign val="subscript"/>
      <sz val="9"/>
      <name val="Arial"/>
      <family val="2"/>
    </font>
    <font>
      <i/>
      <sz val="10"/>
      <name val="Arial"/>
      <family val="2"/>
    </font>
    <font>
      <b/>
      <i/>
      <sz val="1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i/>
      <u/>
      <sz val="13"/>
      <color indexed="12"/>
      <name val="Arial"/>
      <family val="2"/>
    </font>
    <font>
      <b/>
      <sz val="14"/>
      <name val="Arial"/>
      <family val="2"/>
    </font>
    <font>
      <b/>
      <i/>
      <sz val="12"/>
      <color indexed="63"/>
      <name val="Arial"/>
      <family val="2"/>
    </font>
    <font>
      <sz val="12"/>
      <name val="Arial"/>
      <family val="2"/>
    </font>
    <font>
      <b/>
      <i/>
      <sz val="12.5"/>
      <name val="Arial"/>
      <family val="2"/>
    </font>
    <font>
      <sz val="12.5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8"/>
      <color indexed="45"/>
      <name val="Arial"/>
      <family val="2"/>
    </font>
    <font>
      <b/>
      <sz val="10.5"/>
      <name val="Arial"/>
      <family val="2"/>
    </font>
    <font>
      <u/>
      <sz val="8"/>
      <color indexed="12"/>
      <name val="Arial"/>
      <family val="2"/>
    </font>
    <font>
      <sz val="10"/>
      <color indexed="63"/>
      <name val="Arial"/>
      <family val="2"/>
    </font>
    <font>
      <sz val="12"/>
      <color indexed="47"/>
      <name val="Arial"/>
      <family val="2"/>
    </font>
    <font>
      <u/>
      <sz val="9"/>
      <color indexed="12"/>
      <name val="Arial"/>
      <family val="2"/>
    </font>
    <font>
      <i/>
      <sz val="11"/>
      <name val="Arial"/>
      <family val="2"/>
    </font>
    <font>
      <sz val="10"/>
      <color rgb="FF0070C0"/>
      <name val="Arial"/>
      <family val="2"/>
    </font>
    <font>
      <b/>
      <i/>
      <sz val="10"/>
      <color rgb="FF0070C0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  <font>
      <sz val="9"/>
      <color rgb="FFFF0000"/>
      <name val="Arial"/>
      <family val="2"/>
    </font>
    <font>
      <sz val="9"/>
      <color rgb="FFFF7C80"/>
      <name val="Arial"/>
      <family val="2"/>
    </font>
    <font>
      <sz val="8"/>
      <color rgb="FFFF7C80"/>
      <name val="Arial"/>
      <family val="2"/>
    </font>
    <font>
      <sz val="9"/>
      <color rgb="FF660033"/>
      <name val="Arial"/>
      <family val="2"/>
    </font>
    <font>
      <sz val="9"/>
      <color rgb="FF00B0F0"/>
      <name val="Arial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FF99FF"/>
      <name val="Arial"/>
      <family val="2"/>
    </font>
    <font>
      <sz val="9"/>
      <color rgb="FFFF3399"/>
      <name val="Arial"/>
      <family val="2"/>
    </font>
    <font>
      <sz val="10"/>
      <color rgb="FFFF6699"/>
      <name val="Univers"/>
      <family val="2"/>
    </font>
    <font>
      <sz val="10"/>
      <color rgb="FFFF99CC"/>
      <name val="Univers"/>
      <family val="2"/>
    </font>
    <font>
      <sz val="8"/>
      <color rgb="FFFF99CC"/>
      <name val="Arial"/>
      <family val="2"/>
    </font>
    <font>
      <i/>
      <sz val="9"/>
      <color rgb="FFFF3399"/>
      <name val="Arial"/>
      <family val="2"/>
    </font>
    <font>
      <b/>
      <i/>
      <sz val="9"/>
      <name val="Arial"/>
      <family val="2"/>
    </font>
    <font>
      <b/>
      <sz val="9"/>
      <color rgb="FFFF3399"/>
      <name val="Arial"/>
      <family val="2"/>
    </font>
    <font>
      <sz val="10"/>
      <color rgb="FFFF3399"/>
      <name val="Univers"/>
      <family val="2"/>
    </font>
    <font>
      <b/>
      <sz val="10"/>
      <color rgb="FFFF3399"/>
      <name val="univers"/>
    </font>
    <font>
      <i/>
      <sz val="8"/>
      <name val="Arial"/>
      <family val="2"/>
    </font>
    <font>
      <i/>
      <sz val="8.5"/>
      <color rgb="FFFF3399"/>
      <name val="Arial"/>
      <family val="2"/>
    </font>
    <font>
      <sz val="9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i/>
      <sz val="12"/>
      <color rgb="FF0070C0"/>
      <name val="Arial"/>
      <family val="2"/>
    </font>
    <font>
      <vertAlign val="subscript"/>
      <sz val="8"/>
      <name val="Arial"/>
      <family val="2"/>
    </font>
    <font>
      <sz val="7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1F0EE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3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11" fillId="0" borderId="0" xfId="0" applyFont="1" applyBorder="1" applyProtection="1"/>
    <xf numFmtId="0" fontId="11" fillId="0" borderId="0" xfId="0" applyFont="1" applyFill="1" applyBorder="1" applyAlignment="1" applyProtection="1">
      <alignment horizontal="left"/>
    </xf>
    <xf numFmtId="0" fontId="6" fillId="0" borderId="0" xfId="0" applyFont="1" applyProtection="1"/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right"/>
    </xf>
    <xf numFmtId="0" fontId="19" fillId="0" borderId="0" xfId="0" applyFont="1" applyBorder="1" applyProtection="1"/>
    <xf numFmtId="0" fontId="19" fillId="0" borderId="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3" applyFont="1" applyFill="1" applyAlignment="1" applyProtection="1">
      <alignment horizontal="left" vertical="center"/>
    </xf>
    <xf numFmtId="0" fontId="19" fillId="0" borderId="0" xfId="3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17" fillId="0" borderId="0" xfId="4" applyFont="1" applyFill="1" applyAlignment="1" applyProtection="1">
      <alignment horizontal="left" indent="1"/>
    </xf>
    <xf numFmtId="0" fontId="5" fillId="0" borderId="0" xfId="5" applyFont="1" applyProtection="1"/>
    <xf numFmtId="0" fontId="5" fillId="0" borderId="0" xfId="5" applyFont="1" applyBorder="1" applyProtection="1"/>
    <xf numFmtId="0" fontId="5" fillId="0" borderId="0" xfId="5" applyFont="1" applyBorder="1" applyAlignment="1" applyProtection="1">
      <alignment horizontal="left"/>
    </xf>
    <xf numFmtId="0" fontId="34" fillId="0" borderId="0" xfId="5" applyFont="1" applyAlignment="1" applyProtection="1">
      <alignment horizontal="left"/>
    </xf>
    <xf numFmtId="0" fontId="5" fillId="0" borderId="0" xfId="5" applyFont="1" applyAlignment="1" applyProtection="1">
      <alignment horizontal="left" vertical="center"/>
    </xf>
    <xf numFmtId="0" fontId="5" fillId="0" borderId="0" xfId="5" applyFont="1" applyFill="1" applyBorder="1" applyAlignment="1" applyProtection="1">
      <alignment horizontal="left" vertical="center"/>
    </xf>
    <xf numFmtId="0" fontId="5" fillId="0" borderId="0" xfId="5" applyFont="1" applyFill="1" applyBorder="1" applyProtection="1"/>
    <xf numFmtId="0" fontId="19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3" fontId="19" fillId="0" borderId="1" xfId="0" applyNumberFormat="1" applyFont="1" applyBorder="1" applyAlignment="1" applyProtection="1">
      <alignment horizontal="center" vertical="center"/>
    </xf>
    <xf numFmtId="6" fontId="19" fillId="2" borderId="1" xfId="6" applyNumberFormat="1" applyFont="1" applyFill="1" applyBorder="1" applyAlignment="1" applyProtection="1">
      <alignment horizontal="center" vertical="center"/>
    </xf>
    <xf numFmtId="38" fontId="19" fillId="2" borderId="1" xfId="6" applyNumberFormat="1" applyFont="1" applyFill="1" applyBorder="1" applyAlignment="1" applyProtection="1">
      <alignment horizontal="center" vertical="center"/>
    </xf>
    <xf numFmtId="9" fontId="19" fillId="2" borderId="1" xfId="6" applyNumberFormat="1" applyFont="1" applyFill="1" applyBorder="1" applyAlignment="1" applyProtection="1">
      <alignment horizontal="center" vertical="center"/>
    </xf>
    <xf numFmtId="0" fontId="19" fillId="2" borderId="1" xfId="6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Protection="1"/>
    <xf numFmtId="0" fontId="5" fillId="0" borderId="0" xfId="0" applyFont="1" applyFill="1" applyBorder="1" applyProtection="1"/>
    <xf numFmtId="0" fontId="36" fillId="0" borderId="0" xfId="0" applyFont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" xfId="0" quotePrefix="1" applyFont="1" applyFill="1" applyBorder="1" applyAlignment="1" applyProtection="1">
      <alignment horizontal="left" vertical="center" indent="1"/>
    </xf>
    <xf numFmtId="0" fontId="31" fillId="0" borderId="0" xfId="5" applyFont="1" applyFill="1" applyBorder="1" applyAlignment="1" applyProtection="1">
      <alignment vertical="top"/>
    </xf>
    <xf numFmtId="0" fontId="32" fillId="0" borderId="0" xfId="5" applyFont="1" applyFill="1" applyBorder="1" applyAlignment="1" applyProtection="1">
      <alignment horizontal="center" wrapText="1"/>
    </xf>
    <xf numFmtId="0" fontId="33" fillId="0" borderId="0" xfId="5" applyFont="1" applyFill="1" applyBorder="1" applyAlignment="1" applyProtection="1">
      <alignment horizontal="center"/>
    </xf>
    <xf numFmtId="0" fontId="32" fillId="0" borderId="0" xfId="5" applyFont="1" applyFill="1" applyBorder="1" applyAlignment="1" applyProtection="1">
      <alignment horizontal="left" textRotation="30" wrapText="1"/>
    </xf>
    <xf numFmtId="0" fontId="30" fillId="0" borderId="0" xfId="5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 wrapText="1"/>
    </xf>
    <xf numFmtId="6" fontId="5" fillId="4" borderId="1" xfId="6" applyNumberFormat="1" applyFont="1" applyFill="1" applyBorder="1" applyAlignment="1" applyProtection="1">
      <alignment horizontal="center"/>
      <protection locked="0"/>
    </xf>
    <xf numFmtId="3" fontId="5" fillId="4" borderId="1" xfId="5" applyNumberFormat="1" applyFont="1" applyFill="1" applyBorder="1" applyAlignment="1" applyProtection="1">
      <alignment horizontal="center"/>
      <protection locked="0"/>
    </xf>
    <xf numFmtId="168" fontId="5" fillId="4" borderId="1" xfId="5" applyNumberFormat="1" applyFont="1" applyFill="1" applyBorder="1" applyAlignment="1" applyProtection="1">
      <alignment horizontal="center"/>
      <protection locked="0"/>
    </xf>
    <xf numFmtId="0" fontId="32" fillId="0" borderId="0" xfId="5" applyFont="1" applyFill="1" applyBorder="1" applyAlignment="1" applyProtection="1">
      <alignment horizontal="left" indent="4"/>
    </xf>
    <xf numFmtId="0" fontId="32" fillId="0" borderId="0" xfId="5" applyFont="1" applyFill="1" applyBorder="1" applyAlignment="1" applyProtection="1">
      <alignment horizontal="left" indent="6"/>
    </xf>
    <xf numFmtId="0" fontId="5" fillId="0" borderId="0" xfId="5" applyFont="1" applyFill="1" applyBorder="1" applyAlignment="1" applyProtection="1">
      <alignment horizontal="left" indent="8"/>
    </xf>
    <xf numFmtId="0" fontId="34" fillId="0" borderId="0" xfId="5" applyFont="1" applyBorder="1" applyAlignment="1" applyProtection="1">
      <alignment horizontal="left"/>
    </xf>
    <xf numFmtId="0" fontId="5" fillId="0" borderId="0" xfId="5" applyFont="1" applyBorder="1" applyAlignment="1" applyProtection="1">
      <alignment horizontal="left" vertical="center"/>
    </xf>
    <xf numFmtId="8" fontId="5" fillId="0" borderId="0" xfId="0" applyNumberFormat="1" applyFont="1" applyFill="1" applyBorder="1" applyProtection="1"/>
    <xf numFmtId="0" fontId="5" fillId="0" borderId="0" xfId="0" applyFont="1" applyProtection="1"/>
    <xf numFmtId="0" fontId="30" fillId="0" borderId="0" xfId="0" applyFont="1" applyProtection="1"/>
    <xf numFmtId="0" fontId="19" fillId="0" borderId="0" xfId="0" applyFont="1" applyFill="1" applyProtection="1"/>
    <xf numFmtId="0" fontId="5" fillId="0" borderId="0" xfId="0" applyFont="1" applyFill="1" applyProtection="1"/>
    <xf numFmtId="0" fontId="32" fillId="0" borderId="0" xfId="0" applyFont="1" applyProtection="1"/>
    <xf numFmtId="0" fontId="15" fillId="0" borderId="0" xfId="0" applyFont="1" applyFill="1" applyProtection="1"/>
    <xf numFmtId="0" fontId="32" fillId="0" borderId="0" xfId="0" applyFont="1" applyFill="1" applyProtection="1"/>
    <xf numFmtId="0" fontId="11" fillId="0" borderId="0" xfId="0" applyFont="1" applyProtection="1"/>
    <xf numFmtId="0" fontId="11" fillId="0" borderId="0" xfId="0" applyFont="1" applyFill="1" applyProtection="1"/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/>
    </xf>
    <xf numFmtId="0" fontId="46" fillId="0" borderId="0" xfId="0" applyFont="1" applyFill="1" applyBorder="1" applyAlignment="1" applyProtection="1">
      <alignment horizontal="left" indent="1"/>
    </xf>
    <xf numFmtId="0" fontId="30" fillId="0" borderId="0" xfId="5" applyFont="1" applyAlignment="1" applyProtection="1">
      <alignment horizontal="left" vertical="center"/>
    </xf>
    <xf numFmtId="9" fontId="5" fillId="4" borderId="1" xfId="6" applyFont="1" applyFill="1" applyBorder="1" applyAlignment="1" applyProtection="1">
      <alignment horizontal="center"/>
      <protection locked="0"/>
    </xf>
    <xf numFmtId="0" fontId="49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170" fontId="5" fillId="0" borderId="0" xfId="0" quotePrefix="1" applyNumberFormat="1" applyFont="1" applyAlignment="1" applyProtection="1">
      <alignment horizontal="center" vertical="top" wrapText="1"/>
      <protection locked="0"/>
    </xf>
    <xf numFmtId="170" fontId="5" fillId="0" borderId="0" xfId="0" applyNumberFormat="1" applyFont="1" applyProtection="1">
      <protection locked="0"/>
    </xf>
    <xf numFmtId="170" fontId="47" fillId="0" borderId="3" xfId="2" applyNumberFormat="1" applyFont="1" applyBorder="1" applyAlignment="1" applyProtection="1">
      <alignment horizontal="center" vertical="center" wrapText="1"/>
    </xf>
    <xf numFmtId="0" fontId="44" fillId="0" borderId="0" xfId="0" applyFont="1" applyProtection="1"/>
    <xf numFmtId="0" fontId="5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27" fillId="0" borderId="5" xfId="0" applyFont="1" applyFill="1" applyBorder="1" applyAlignment="1" applyProtection="1">
      <alignment horizontal="center"/>
      <protection locked="0"/>
    </xf>
    <xf numFmtId="0" fontId="27" fillId="0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Protection="1">
      <protection locked="0"/>
    </xf>
    <xf numFmtId="166" fontId="11" fillId="0" borderId="0" xfId="0" applyNumberFormat="1" applyFont="1" applyBorder="1" applyAlignment="1" applyProtection="1">
      <alignment horizontal="center"/>
      <protection locked="0"/>
    </xf>
    <xf numFmtId="0" fontId="27" fillId="0" borderId="6" xfId="0" applyFont="1" applyFill="1" applyBorder="1" applyAlignment="1" applyProtection="1">
      <alignment horizontal="center"/>
      <protection locked="0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8" xfId="0" applyFont="1" applyFill="1" applyBorder="1" applyAlignment="1" applyProtection="1">
      <alignment horizontal="center"/>
      <protection locked="0"/>
    </xf>
    <xf numFmtId="169" fontId="27" fillId="0" borderId="9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3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Protection="1"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8" xfId="0" applyFont="1" applyBorder="1" applyProtection="1">
      <protection locked="0"/>
    </xf>
    <xf numFmtId="0" fontId="18" fillId="0" borderId="0" xfId="0" applyFont="1" applyProtection="1">
      <protection locked="0"/>
    </xf>
    <xf numFmtId="0" fontId="10" fillId="0" borderId="0" xfId="0" applyFont="1" applyProtection="1"/>
    <xf numFmtId="0" fontId="28" fillId="0" borderId="0" xfId="0" applyFont="1" applyFill="1" applyBorder="1" applyAlignment="1" applyProtection="1">
      <alignment horizontal="left" wrapText="1"/>
    </xf>
    <xf numFmtId="0" fontId="28" fillId="0" borderId="0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wrapText="1"/>
    </xf>
    <xf numFmtId="0" fontId="4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166" fontId="11" fillId="0" borderId="0" xfId="1" applyNumberFormat="1" applyFont="1" applyBorder="1" applyAlignment="1" applyProtection="1">
      <alignment horizontal="center"/>
    </xf>
    <xf numFmtId="166" fontId="11" fillId="0" borderId="0" xfId="0" applyNumberFormat="1" applyFont="1" applyBorder="1" applyAlignment="1" applyProtection="1">
      <alignment horizontal="center"/>
    </xf>
    <xf numFmtId="0" fontId="19" fillId="0" borderId="0" xfId="0" applyFont="1" applyAlignment="1" applyProtection="1">
      <alignment horizontal="left" vertical="center"/>
    </xf>
    <xf numFmtId="0" fontId="45" fillId="0" borderId="0" xfId="0" applyFont="1" applyProtection="1"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21" fillId="0" borderId="0" xfId="3" applyFont="1" applyFill="1" applyBorder="1" applyProtection="1">
      <protection locked="0"/>
    </xf>
    <xf numFmtId="0" fontId="19" fillId="0" borderId="0" xfId="3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17" fillId="0" borderId="0" xfId="4" applyFont="1" applyFill="1" applyAlignment="1" applyProtection="1">
      <alignment horizontal="left" inden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3" fillId="0" borderId="0" xfId="0" applyFont="1" applyFill="1" applyBorder="1" applyAlignment="1" applyProtection="1">
      <alignment horizontal="left" indent="1"/>
      <protection locked="0"/>
    </xf>
    <xf numFmtId="0" fontId="19" fillId="0" borderId="0" xfId="3" applyFont="1" applyFill="1" applyBorder="1" applyProtection="1">
      <protection locked="0"/>
    </xf>
    <xf numFmtId="0" fontId="19" fillId="0" borderId="0" xfId="0" applyFont="1" applyBorder="1" applyAlignment="1" applyProtection="1">
      <alignment horizontal="left" vertical="center" indent="1"/>
      <protection locked="0"/>
    </xf>
    <xf numFmtId="0" fontId="19" fillId="0" borderId="0" xfId="3" applyFont="1" applyFill="1" applyAlignment="1" applyProtection="1">
      <alignment horizontal="left" vertical="center"/>
      <protection locked="0"/>
    </xf>
    <xf numFmtId="0" fontId="19" fillId="0" borderId="0" xfId="3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5" fillId="0" borderId="0" xfId="0" applyFont="1" applyAlignment="1" applyProtection="1">
      <alignment horizontal="left"/>
    </xf>
    <xf numFmtId="0" fontId="45" fillId="0" borderId="0" xfId="0" applyFont="1" applyAlignment="1" applyProtection="1">
      <alignment horizontal="center"/>
    </xf>
    <xf numFmtId="0" fontId="45" fillId="0" borderId="0" xfId="0" applyFont="1" applyProtection="1"/>
    <xf numFmtId="9" fontId="19" fillId="0" borderId="0" xfId="0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indent="1"/>
    </xf>
    <xf numFmtId="0" fontId="19" fillId="0" borderId="0" xfId="0" quotePrefix="1" applyFont="1" applyAlignment="1" applyProtection="1">
      <alignment horizontal="left"/>
    </xf>
    <xf numFmtId="0" fontId="15" fillId="0" borderId="0" xfId="0" applyFont="1" applyBorder="1" applyAlignment="1" applyProtection="1">
      <alignment vertical="center"/>
      <protection locked="0"/>
    </xf>
    <xf numFmtId="0" fontId="23" fillId="0" borderId="0" xfId="3" applyFont="1" applyFill="1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22" fillId="0" borderId="0" xfId="3" applyFont="1" applyFill="1" applyAlignment="1" applyProtection="1">
      <alignment horizontal="right" vertical="top"/>
      <protection locked="0"/>
    </xf>
    <xf numFmtId="0" fontId="19" fillId="0" borderId="0" xfId="3" applyFont="1" applyFill="1" applyAlignment="1" applyProtection="1">
      <alignment horizontal="left" vertical="top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3" applyFont="1" applyFill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indent="1"/>
    </xf>
    <xf numFmtId="0" fontId="24" fillId="0" borderId="0" xfId="3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3" fontId="2" fillId="0" borderId="3" xfId="0" applyNumberFormat="1" applyFont="1" applyFill="1" applyBorder="1" applyAlignment="1" applyProtection="1">
      <alignment horizontal="center"/>
    </xf>
    <xf numFmtId="0" fontId="15" fillId="0" borderId="3" xfId="0" applyFont="1" applyFill="1" applyBorder="1" applyAlignment="1" applyProtection="1">
      <alignment vertical="center"/>
    </xf>
    <xf numFmtId="0" fontId="16" fillId="0" borderId="3" xfId="4" applyFont="1" applyFill="1" applyBorder="1" applyAlignment="1" applyProtection="1">
      <alignment horizontal="left"/>
    </xf>
    <xf numFmtId="0" fontId="19" fillId="0" borderId="3" xfId="0" applyFont="1" applyFill="1" applyBorder="1" applyAlignment="1" applyProtection="1">
      <alignment vertical="center"/>
    </xf>
    <xf numFmtId="3" fontId="19" fillId="0" borderId="3" xfId="0" applyNumberFormat="1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 wrapText="1"/>
    </xf>
    <xf numFmtId="9" fontId="19" fillId="0" borderId="3" xfId="0" applyNumberFormat="1" applyFont="1" applyBorder="1" applyAlignment="1" applyProtection="1">
      <alignment horizontal="center" vertical="center"/>
    </xf>
    <xf numFmtId="0" fontId="14" fillId="0" borderId="0" xfId="0" quotePrefix="1" applyFont="1" applyFill="1" applyBorder="1" applyAlignment="1" applyProtection="1">
      <alignment horizontal="left" vertical="center"/>
    </xf>
    <xf numFmtId="0" fontId="5" fillId="0" borderId="0" xfId="0" applyFont="1"/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center"/>
    </xf>
    <xf numFmtId="0" fontId="27" fillId="0" borderId="2" xfId="0" applyFont="1" applyBorder="1" applyAlignment="1" applyProtection="1">
      <alignment horizontal="left" indent="1"/>
    </xf>
    <xf numFmtId="0" fontId="11" fillId="0" borderId="0" xfId="0" applyFont="1" applyAlignment="1" applyProtection="1"/>
    <xf numFmtId="0" fontId="8" fillId="0" borderId="0" xfId="0" applyFont="1" applyBorder="1" applyAlignment="1" applyProtection="1"/>
    <xf numFmtId="0" fontId="27" fillId="0" borderId="10" xfId="0" applyFont="1" applyBorder="1" applyAlignment="1" applyProtection="1">
      <alignment horizontal="left" indent="1"/>
    </xf>
    <xf numFmtId="0" fontId="19" fillId="0" borderId="11" xfId="0" applyFont="1" applyBorder="1" applyAlignment="1" applyProtection="1">
      <alignment horizontal="left" indent="1"/>
    </xf>
    <xf numFmtId="0" fontId="19" fillId="0" borderId="0" xfId="0" applyFont="1" applyProtection="1"/>
    <xf numFmtId="0" fontId="14" fillId="0" borderId="0" xfId="0" applyFont="1" applyFill="1" applyBorder="1" applyAlignment="1" applyProtection="1">
      <alignment horizontal="left" wrapText="1" indent="1"/>
    </xf>
    <xf numFmtId="3" fontId="11" fillId="0" borderId="0" xfId="0" applyNumberFormat="1" applyFont="1" applyProtection="1"/>
    <xf numFmtId="167" fontId="11" fillId="0" borderId="0" xfId="1" applyNumberFormat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top" indent="1"/>
    </xf>
    <xf numFmtId="0" fontId="10" fillId="0" borderId="8" xfId="0" applyFont="1" applyBorder="1" applyProtection="1"/>
    <xf numFmtId="0" fontId="11" fillId="0" borderId="8" xfId="0" applyFont="1" applyBorder="1" applyAlignment="1" applyProtection="1">
      <alignment horizontal="left"/>
    </xf>
    <xf numFmtId="0" fontId="11" fillId="0" borderId="8" xfId="0" applyFont="1" applyBorder="1" applyAlignment="1" applyProtection="1">
      <alignment horizontal="center"/>
    </xf>
    <xf numFmtId="0" fontId="11" fillId="0" borderId="8" xfId="0" applyFont="1" applyBorder="1" applyProtection="1"/>
    <xf numFmtId="0" fontId="18" fillId="0" borderId="0" xfId="0" applyFont="1" applyProtection="1"/>
    <xf numFmtId="0" fontId="14" fillId="0" borderId="0" xfId="0" applyFont="1" applyAlignment="1" applyProtection="1">
      <alignment horizontal="left" vertical="center"/>
    </xf>
    <xf numFmtId="0" fontId="14" fillId="0" borderId="0" xfId="0" applyFont="1" applyProtection="1"/>
    <xf numFmtId="0" fontId="14" fillId="0" borderId="0" xfId="0" applyFont="1" applyAlignment="1" applyProtection="1"/>
    <xf numFmtId="0" fontId="14" fillId="0" borderId="0" xfId="0" applyFont="1" applyFill="1" applyBorder="1" applyAlignment="1" applyProtection="1">
      <alignment horizontal="left" vertical="center"/>
    </xf>
    <xf numFmtId="3" fontId="22" fillId="0" borderId="0" xfId="0" applyNumberFormat="1" applyFont="1" applyFill="1" applyBorder="1" applyAlignment="1" applyProtection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54" fillId="0" borderId="0" xfId="3" applyFont="1" applyFill="1" applyBorder="1" applyProtection="1">
      <protection locked="0"/>
    </xf>
    <xf numFmtId="0" fontId="55" fillId="0" borderId="0" xfId="0" applyFont="1" applyBorder="1" applyProtection="1">
      <protection locked="0"/>
    </xf>
    <xf numFmtId="0" fontId="57" fillId="0" borderId="0" xfId="0" applyFont="1" applyBorder="1" applyAlignment="1" applyProtection="1">
      <alignment vertical="center"/>
      <protection locked="0"/>
    </xf>
    <xf numFmtId="0" fontId="58" fillId="0" borderId="0" xfId="0" applyFont="1" applyAlignment="1" applyProtection="1">
      <alignment horizontal="left"/>
    </xf>
    <xf numFmtId="166" fontId="58" fillId="0" borderId="0" xfId="1" applyNumberFormat="1" applyFont="1" applyBorder="1" applyAlignment="1" applyProtection="1">
      <alignment horizontal="center"/>
    </xf>
    <xf numFmtId="0" fontId="58" fillId="0" borderId="0" xfId="0" applyFont="1" applyFill="1" applyBorder="1" applyAlignment="1" applyProtection="1">
      <alignment horizontal="left"/>
      <protection locked="0"/>
    </xf>
    <xf numFmtId="0" fontId="57" fillId="0" borderId="0" xfId="3" applyFont="1" applyFill="1" applyProtection="1">
      <protection locked="0"/>
    </xf>
    <xf numFmtId="166" fontId="58" fillId="0" borderId="0" xfId="1" applyNumberFormat="1" applyFont="1" applyBorder="1" applyAlignment="1" applyProtection="1">
      <alignment horizontal="center"/>
      <protection locked="0"/>
    </xf>
    <xf numFmtId="166" fontId="58" fillId="0" borderId="0" xfId="0" applyNumberFormat="1" applyFont="1" applyBorder="1" applyAlignment="1" applyProtection="1">
      <alignment horizontal="center"/>
      <protection locked="0"/>
    </xf>
    <xf numFmtId="0" fontId="57" fillId="0" borderId="0" xfId="0" applyFont="1" applyBorder="1" applyAlignment="1" applyProtection="1">
      <alignment horizontal="left" vertical="center" indent="1"/>
      <protection locked="0"/>
    </xf>
    <xf numFmtId="0" fontId="57" fillId="0" borderId="0" xfId="0" applyNumberFormat="1" applyFont="1" applyFill="1" applyBorder="1" applyAlignment="1" applyProtection="1">
      <alignment horizontal="center" vertical="center"/>
      <protection locked="0"/>
    </xf>
    <xf numFmtId="0" fontId="58" fillId="0" borderId="8" xfId="0" applyFont="1" applyBorder="1" applyProtection="1">
      <protection locked="0"/>
    </xf>
    <xf numFmtId="0" fontId="58" fillId="0" borderId="8" xfId="0" applyFont="1" applyBorder="1" applyAlignment="1" applyProtection="1">
      <alignment horizontal="left"/>
      <protection locked="0"/>
    </xf>
    <xf numFmtId="0" fontId="58" fillId="0" borderId="8" xfId="0" applyFont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5" fillId="0" borderId="3" xfId="1" applyNumberFormat="1" applyFont="1" applyFill="1" applyBorder="1" applyAlignment="1" applyProtection="1">
      <alignment horizontal="center"/>
      <protection locked="0"/>
    </xf>
    <xf numFmtId="0" fontId="19" fillId="0" borderId="3" xfId="3" applyFont="1" applyFill="1" applyBorder="1" applyProtection="1">
      <protection locked="0"/>
    </xf>
    <xf numFmtId="3" fontId="14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indent="1"/>
    </xf>
    <xf numFmtId="0" fontId="14" fillId="0" borderId="0" xfId="0" quotePrefix="1" applyFont="1" applyAlignment="1" applyProtection="1">
      <alignment horizontal="left"/>
    </xf>
    <xf numFmtId="0" fontId="1" fillId="0" borderId="0" xfId="5" applyFont="1" applyFill="1" applyBorder="1" applyProtection="1"/>
    <xf numFmtId="0" fontId="15" fillId="0" borderId="3" xfId="3" applyFont="1" applyFill="1" applyBorder="1" applyProtection="1">
      <protection locked="0"/>
    </xf>
    <xf numFmtId="0" fontId="1" fillId="0" borderId="0" xfId="5" applyFont="1" applyFill="1" applyBorder="1" applyAlignment="1" applyProtection="1">
      <alignment horizontal="center" wrapText="1"/>
    </xf>
    <xf numFmtId="172" fontId="14" fillId="0" borderId="3" xfId="0" applyNumberFormat="1" applyFont="1" applyFill="1" applyBorder="1" applyAlignment="1" applyProtection="1">
      <alignment horizontal="left" vertical="center"/>
    </xf>
    <xf numFmtId="0" fontId="59" fillId="0" borderId="0" xfId="3" applyFont="1" applyFill="1" applyBorder="1" applyProtection="1"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60" fillId="0" borderId="0" xfId="3" applyFont="1" applyFill="1" applyBorder="1" applyProtection="1">
      <protection locked="0"/>
    </xf>
    <xf numFmtId="0" fontId="15" fillId="0" borderId="0" xfId="0" applyFont="1" applyBorder="1" applyAlignment="1" applyProtection="1">
      <alignment vertical="center"/>
    </xf>
    <xf numFmtId="0" fontId="14" fillId="0" borderId="0" xfId="3" applyFont="1" applyFill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/>
    </xf>
    <xf numFmtId="0" fontId="62" fillId="0" borderId="0" xfId="0" applyFont="1" applyAlignment="1">
      <alignment vertical="center"/>
    </xf>
    <xf numFmtId="0" fontId="61" fillId="0" borderId="0" xfId="0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left" vertical="center"/>
    </xf>
    <xf numFmtId="0" fontId="21" fillId="0" borderId="0" xfId="3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3" fillId="0" borderId="0" xfId="3" applyFont="1" applyFill="1" applyBorder="1" applyAlignment="1" applyProtection="1">
      <alignment vertical="center"/>
      <protection locked="0"/>
    </xf>
    <xf numFmtId="3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4" fillId="0" borderId="0" xfId="3" applyFont="1" applyFill="1" applyProtection="1">
      <protection locked="0"/>
    </xf>
    <xf numFmtId="165" fontId="14" fillId="0" borderId="3" xfId="0" applyNumberFormat="1" applyFont="1" applyBorder="1" applyAlignment="1" applyProtection="1">
      <alignment horizontal="center" vertical="center"/>
    </xf>
    <xf numFmtId="0" fontId="14" fillId="0" borderId="0" xfId="3" applyFont="1" applyFill="1" applyAlignment="1" applyProtection="1">
      <alignment vertical="center"/>
      <protection locked="0"/>
    </xf>
    <xf numFmtId="165" fontId="14" fillId="6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5" fillId="0" borderId="3" xfId="4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0" xfId="3" applyFont="1" applyFill="1" applyBorder="1" applyAlignment="1" applyProtection="1">
      <alignment horizontal="left" vertical="center"/>
      <protection locked="0"/>
    </xf>
    <xf numFmtId="0" fontId="14" fillId="0" borderId="0" xfId="3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indent="1"/>
    </xf>
    <xf numFmtId="0" fontId="1" fillId="0" borderId="0" xfId="0" applyFont="1" applyAlignment="1"/>
    <xf numFmtId="0" fontId="61" fillId="0" borderId="0" xfId="0" applyFont="1" applyAlignment="1" applyProtection="1">
      <alignment horizontal="left" vertical="center"/>
    </xf>
    <xf numFmtId="0" fontId="1" fillId="0" borderId="0" xfId="0" applyFont="1" applyProtection="1"/>
    <xf numFmtId="0" fontId="0" fillId="0" borderId="0" xfId="0" applyAlignment="1">
      <alignment vertical="top" wrapText="1"/>
    </xf>
    <xf numFmtId="0" fontId="15" fillId="0" borderId="3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vertical="center"/>
    </xf>
    <xf numFmtId="0" fontId="15" fillId="0" borderId="16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left" vertical="center"/>
    </xf>
    <xf numFmtId="165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/>
    </xf>
    <xf numFmtId="2" fontId="27" fillId="6" borderId="3" xfId="0" applyNumberFormat="1" applyFont="1" applyFill="1" applyBorder="1" applyAlignment="1" applyProtection="1">
      <alignment horizontal="center" vertical="center"/>
      <protection locked="0"/>
    </xf>
    <xf numFmtId="3" fontId="19" fillId="6" borderId="3" xfId="0" applyNumberFormat="1" applyFont="1" applyFill="1" applyBorder="1" applyAlignment="1" applyProtection="1">
      <alignment horizontal="center" vertical="center"/>
      <protection locked="0"/>
    </xf>
    <xf numFmtId="3" fontId="19" fillId="0" borderId="0" xfId="0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vertical="center" wrapText="1"/>
    </xf>
    <xf numFmtId="3" fontId="19" fillId="0" borderId="5" xfId="0" applyNumberFormat="1" applyFont="1" applyFill="1" applyBorder="1" applyAlignment="1" applyProtection="1">
      <alignment horizontal="center" vertical="center"/>
    </xf>
    <xf numFmtId="3" fontId="19" fillId="0" borderId="6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/>
    </xf>
    <xf numFmtId="166" fontId="11" fillId="0" borderId="0" xfId="1" applyNumberFormat="1" applyFont="1" applyFill="1" applyBorder="1" applyAlignment="1" applyProtection="1">
      <alignment horizontal="center"/>
    </xf>
    <xf numFmtId="166" fontId="11" fillId="0" borderId="0" xfId="0" applyNumberFormat="1" applyFont="1" applyFill="1" applyBorder="1" applyAlignment="1" applyProtection="1">
      <alignment horizontal="center"/>
      <protection locked="0"/>
    </xf>
    <xf numFmtId="0" fontId="63" fillId="0" borderId="0" xfId="0" applyFont="1" applyAlignment="1" applyProtection="1">
      <alignment horizontal="left"/>
    </xf>
    <xf numFmtId="0" fontId="64" fillId="0" borderId="0" xfId="0" applyFont="1" applyBorder="1" applyAlignment="1" applyProtection="1">
      <alignment horizontal="left" vertical="top"/>
    </xf>
    <xf numFmtId="0" fontId="0" fillId="0" borderId="0" xfId="0" applyFill="1"/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left"/>
    </xf>
    <xf numFmtId="0" fontId="14" fillId="0" borderId="0" xfId="7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66" fillId="0" borderId="0" xfId="0" applyFont="1" applyFill="1" applyBorder="1" applyProtection="1">
      <protection locked="0"/>
    </xf>
    <xf numFmtId="9" fontId="1" fillId="4" borderId="1" xfId="6" applyFont="1" applyFill="1" applyBorder="1" applyAlignment="1" applyProtection="1">
      <alignment horizontal="center"/>
      <protection locked="0"/>
    </xf>
    <xf numFmtId="0" fontId="67" fillId="0" borderId="0" xfId="0" applyFont="1" applyFill="1" applyBorder="1" applyProtection="1">
      <protection locked="0"/>
    </xf>
    <xf numFmtId="0" fontId="68" fillId="0" borderId="0" xfId="0" applyFont="1" applyProtection="1">
      <protection locked="0"/>
    </xf>
    <xf numFmtId="0" fontId="68" fillId="0" borderId="0" xfId="0" applyFont="1" applyBorder="1" applyProtection="1">
      <protection locked="0"/>
    </xf>
    <xf numFmtId="0" fontId="14" fillId="0" borderId="0" xfId="3" applyFont="1" applyFill="1" applyBorder="1" applyProtection="1">
      <protection locked="0"/>
    </xf>
    <xf numFmtId="38" fontId="1" fillId="4" borderId="1" xfId="6" applyNumberFormat="1" applyFont="1" applyFill="1" applyBorder="1" applyAlignment="1" applyProtection="1">
      <alignment horizontal="center"/>
      <protection locked="0"/>
    </xf>
    <xf numFmtId="0" fontId="69" fillId="0" borderId="0" xfId="3" applyFont="1" applyFill="1" applyProtection="1">
      <protection locked="0"/>
    </xf>
    <xf numFmtId="1" fontId="56" fillId="0" borderId="0" xfId="0" applyNumberFormat="1" applyFont="1" applyFill="1" applyBorder="1" applyAlignment="1" applyProtection="1">
      <alignment horizontal="center" vertical="center"/>
    </xf>
    <xf numFmtId="0" fontId="14" fillId="0" borderId="3" xfId="3" applyFont="1" applyFill="1" applyBorder="1" applyProtection="1">
      <protection locked="0"/>
    </xf>
    <xf numFmtId="1" fontId="14" fillId="0" borderId="3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</xf>
    <xf numFmtId="0" fontId="70" fillId="0" borderId="3" xfId="4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1" fillId="0" borderId="0" xfId="3" applyFont="1" applyFill="1" applyBorder="1" applyAlignment="1" applyProtection="1">
      <alignment horizontal="center"/>
      <protection locked="0"/>
    </xf>
    <xf numFmtId="0" fontId="19" fillId="0" borderId="0" xfId="3" applyFont="1" applyFill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3" applyFont="1" applyFill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61" fillId="0" borderId="0" xfId="0" applyFont="1" applyBorder="1" applyAlignment="1" applyProtection="1">
      <alignment horizontal="center" vertical="top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61" fillId="0" borderId="0" xfId="0" applyFont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Fill="1" applyBorder="1" applyAlignment="1" applyProtection="1">
      <alignment horizontal="left" indent="1"/>
    </xf>
    <xf numFmtId="3" fontId="14" fillId="0" borderId="5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center" vertical="top"/>
    </xf>
    <xf numFmtId="3" fontId="14" fillId="6" borderId="3" xfId="0" applyNumberFormat="1" applyFont="1" applyFill="1" applyBorder="1" applyAlignment="1" applyProtection="1">
      <alignment horizontal="center" vertical="center"/>
    </xf>
    <xf numFmtId="172" fontId="14" fillId="6" borderId="3" xfId="0" applyNumberFormat="1" applyFont="1" applyFill="1" applyBorder="1" applyAlignment="1" applyProtection="1">
      <alignment horizontal="center" vertical="center"/>
    </xf>
    <xf numFmtId="167" fontId="14" fillId="6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0" fontId="27" fillId="0" borderId="2" xfId="3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</xf>
    <xf numFmtId="165" fontId="11" fillId="0" borderId="3" xfId="0" applyNumberFormat="1" applyFont="1" applyFill="1" applyBorder="1" applyAlignment="1" applyProtection="1">
      <alignment horizontal="center" vertical="center"/>
    </xf>
    <xf numFmtId="165" fontId="27" fillId="6" borderId="3" xfId="0" applyNumberFormat="1" applyFont="1" applyFill="1" applyBorder="1" applyAlignment="1" applyProtection="1">
      <alignment horizontal="center" vertical="center"/>
    </xf>
    <xf numFmtId="0" fontId="71" fillId="0" borderId="0" xfId="3" applyFont="1" applyFill="1" applyBorder="1" applyProtection="1">
      <protection locked="0"/>
    </xf>
    <xf numFmtId="0" fontId="0" fillId="0" borderId="0" xfId="0" applyAlignment="1"/>
    <xf numFmtId="0" fontId="39" fillId="0" borderId="0" xfId="5" applyFont="1" applyFill="1" applyBorder="1" applyAlignment="1" applyProtection="1"/>
    <xf numFmtId="0" fontId="40" fillId="0" borderId="0" xfId="5" applyFont="1" applyFill="1" applyBorder="1" applyAlignment="1" applyProtection="1"/>
    <xf numFmtId="0" fontId="15" fillId="0" borderId="1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4" fillId="0" borderId="3" xfId="3" applyFont="1" applyFill="1" applyBorder="1" applyAlignment="1" applyProtection="1">
      <alignment vertical="center"/>
      <protection locked="0"/>
    </xf>
    <xf numFmtId="0" fontId="72" fillId="0" borderId="0" xfId="0" applyFont="1" applyFill="1" applyBorder="1" applyProtection="1">
      <protection locked="0"/>
    </xf>
    <xf numFmtId="0" fontId="0" fillId="0" borderId="8" xfId="0" applyBorder="1" applyAlignment="1">
      <alignment vertical="center" wrapText="1"/>
    </xf>
    <xf numFmtId="1" fontId="56" fillId="0" borderId="5" xfId="0" applyNumberFormat="1" applyFont="1" applyFill="1" applyBorder="1" applyAlignment="1" applyProtection="1">
      <alignment horizontal="center" vertical="center"/>
    </xf>
    <xf numFmtId="1" fontId="14" fillId="0" borderId="5" xfId="0" applyNumberFormat="1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 vertical="center"/>
    </xf>
    <xf numFmtId="165" fontId="19" fillId="6" borderId="3" xfId="1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4" fillId="0" borderId="5" xfId="3" applyFont="1" applyFill="1" applyBorder="1" applyAlignment="1" applyProtection="1">
      <alignment vertical="center"/>
      <protection locked="0"/>
    </xf>
    <xf numFmtId="0" fontId="14" fillId="0" borderId="3" xfId="3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</xf>
    <xf numFmtId="0" fontId="15" fillId="0" borderId="3" xfId="3" applyFont="1" applyFill="1" applyBorder="1" applyAlignment="1" applyProtection="1">
      <alignment vertical="center"/>
      <protection locked="0"/>
    </xf>
    <xf numFmtId="0" fontId="73" fillId="0" borderId="0" xfId="0" applyFont="1" applyFill="1" applyBorder="1" applyProtection="1">
      <protection locked="0"/>
    </xf>
    <xf numFmtId="0" fontId="9" fillId="0" borderId="0" xfId="2" applyAlignment="1" applyProtection="1">
      <alignment horizontal="left" vertical="center" indent="1"/>
    </xf>
    <xf numFmtId="0" fontId="14" fillId="0" borderId="0" xfId="5" applyFont="1" applyFill="1" applyBorder="1" applyAlignment="1" applyProtection="1">
      <alignment horizontal="left" vertical="center" indent="1"/>
    </xf>
    <xf numFmtId="0" fontId="14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vertical="center"/>
    </xf>
    <xf numFmtId="165" fontId="19" fillId="6" borderId="3" xfId="1" applyNumberFormat="1" applyFont="1" applyFill="1" applyBorder="1" applyAlignment="1" applyProtection="1">
      <alignment horizontal="center"/>
      <protection locked="0"/>
    </xf>
    <xf numFmtId="0" fontId="41" fillId="0" borderId="0" xfId="5" applyFont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 wrapText="1"/>
    </xf>
    <xf numFmtId="0" fontId="14" fillId="0" borderId="3" xfId="3" applyFont="1" applyFill="1" applyBorder="1" applyAlignment="1" applyProtection="1">
      <alignment vertical="center"/>
      <protection locked="0"/>
    </xf>
    <xf numFmtId="38" fontId="1" fillId="7" borderId="1" xfId="6" applyNumberFormat="1" applyFont="1" applyFill="1" applyBorder="1" applyAlignment="1" applyProtection="1">
      <alignment horizontal="center"/>
      <protection locked="0"/>
    </xf>
    <xf numFmtId="165" fontId="14" fillId="6" borderId="3" xfId="1" applyNumberFormat="1" applyFont="1" applyFill="1" applyBorder="1" applyAlignment="1" applyProtection="1">
      <alignment horizontal="center"/>
      <protection locked="0"/>
    </xf>
    <xf numFmtId="2" fontId="14" fillId="6" borderId="3" xfId="0" applyNumberFormat="1" applyFont="1" applyFill="1" applyBorder="1" applyAlignment="1" applyProtection="1">
      <alignment horizontal="center" vertical="center"/>
    </xf>
    <xf numFmtId="1" fontId="14" fillId="0" borderId="3" xfId="0" quotePrefix="1" applyNumberFormat="1" applyFont="1" applyFill="1" applyBorder="1" applyAlignment="1" applyProtection="1">
      <alignment horizontal="center" vertical="center"/>
    </xf>
    <xf numFmtId="0" fontId="32" fillId="0" borderId="0" xfId="5" applyFont="1" applyFill="1" applyBorder="1" applyAlignment="1" applyProtection="1">
      <alignment horizontal="left" vertical="center" indent="6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3" fontId="21" fillId="0" borderId="0" xfId="3" applyNumberFormat="1" applyFont="1" applyFill="1" applyBorder="1" applyProtection="1"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65" fillId="0" borderId="0" xfId="0" applyFont="1" applyBorder="1" applyAlignment="1" applyProtection="1">
      <alignment vertical="center"/>
      <protection locked="0"/>
    </xf>
    <xf numFmtId="0" fontId="69" fillId="0" borderId="0" xfId="0" applyFont="1" applyAlignment="1" applyProtection="1">
      <alignment horizontal="left" vertical="center"/>
    </xf>
    <xf numFmtId="165" fontId="14" fillId="6" borderId="3" xfId="0" quotePrefix="1" applyNumberFormat="1" applyFont="1" applyFill="1" applyBorder="1" applyAlignment="1" applyProtection="1">
      <alignment horizontal="center" vertical="center"/>
    </xf>
    <xf numFmtId="0" fontId="58" fillId="0" borderId="8" xfId="0" applyFont="1" applyBorder="1" applyAlignment="1" applyProtection="1">
      <alignment horizontal="left"/>
    </xf>
    <xf numFmtId="166" fontId="58" fillId="0" borderId="8" xfId="1" applyNumberFormat="1" applyFont="1" applyBorder="1" applyAlignment="1" applyProtection="1">
      <alignment horizontal="center"/>
      <protection locked="0"/>
    </xf>
    <xf numFmtId="166" fontId="58" fillId="0" borderId="8" xfId="0" applyNumberFormat="1" applyFont="1" applyBorder="1" applyAlignment="1" applyProtection="1">
      <alignment horizontal="center"/>
      <protection locked="0"/>
    </xf>
    <xf numFmtId="165" fontId="14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</xf>
    <xf numFmtId="170" fontId="1" fillId="0" borderId="3" xfId="0" quotePrefix="1" applyNumberFormat="1" applyFont="1" applyBorder="1" applyAlignment="1" applyProtection="1">
      <alignment horizontal="center" vertical="center" wrapText="1"/>
    </xf>
    <xf numFmtId="3" fontId="14" fillId="0" borderId="1" xfId="0" applyNumberFormat="1" applyFont="1" applyBorder="1" applyAlignment="1" applyProtection="1">
      <alignment horizontal="center" vertical="center"/>
    </xf>
    <xf numFmtId="38" fontId="19" fillId="0" borderId="1" xfId="6" applyNumberFormat="1" applyFont="1" applyFill="1" applyBorder="1" applyAlignment="1" applyProtection="1">
      <alignment horizontal="center" vertical="center"/>
    </xf>
    <xf numFmtId="6" fontId="19" fillId="0" borderId="1" xfId="6" applyNumberFormat="1" applyFont="1" applyFill="1" applyBorder="1" applyAlignment="1" applyProtection="1">
      <alignment horizontal="center" vertical="center"/>
    </xf>
    <xf numFmtId="0" fontId="15" fillId="0" borderId="0" xfId="3" applyFont="1" applyFill="1" applyBorder="1" applyProtection="1">
      <protection locked="0"/>
    </xf>
    <xf numFmtId="0" fontId="0" fillId="0" borderId="0" xfId="0" applyBorder="1" applyAlignment="1"/>
    <xf numFmtId="9" fontId="19" fillId="0" borderId="1" xfId="6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171" fontId="14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left" vertical="center"/>
    </xf>
    <xf numFmtId="0" fontId="15" fillId="7" borderId="1" xfId="0" applyFont="1" applyFill="1" applyBorder="1" applyAlignment="1" applyProtection="1">
      <alignment horizontal="left" vertical="center"/>
    </xf>
    <xf numFmtId="3" fontId="14" fillId="7" borderId="1" xfId="0" applyNumberFormat="1" applyFont="1" applyFill="1" applyBorder="1" applyAlignment="1" applyProtection="1">
      <alignment horizontal="center" vertical="center"/>
    </xf>
    <xf numFmtId="0" fontId="14" fillId="7" borderId="1" xfId="0" applyNumberFormat="1" applyFont="1" applyFill="1" applyBorder="1" applyAlignment="1" applyProtection="1">
      <alignment horizontal="center" vertical="center"/>
    </xf>
    <xf numFmtId="6" fontId="14" fillId="7" borderId="1" xfId="0" applyNumberFormat="1" applyFont="1" applyFill="1" applyBorder="1" applyAlignment="1" applyProtection="1">
      <alignment horizontal="center" vertical="center"/>
    </xf>
    <xf numFmtId="9" fontId="14" fillId="7" borderId="1" xfId="0" applyNumberFormat="1" applyFont="1" applyFill="1" applyBorder="1" applyAlignment="1" applyProtection="1">
      <alignment horizontal="center" vertical="center"/>
    </xf>
    <xf numFmtId="164" fontId="14" fillId="7" borderId="1" xfId="0" applyNumberFormat="1" applyFont="1" applyFill="1" applyBorder="1" applyAlignment="1" applyProtection="1">
      <alignment horizontal="center" vertical="center"/>
    </xf>
    <xf numFmtId="0" fontId="14" fillId="7" borderId="1" xfId="6" applyNumberFormat="1" applyFont="1" applyFill="1" applyBorder="1" applyAlignment="1" applyProtection="1">
      <alignment horizontal="center" vertical="center"/>
    </xf>
    <xf numFmtId="0" fontId="14" fillId="7" borderId="1" xfId="0" quotePrefix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indent="1"/>
    </xf>
    <xf numFmtId="0" fontId="74" fillId="0" borderId="0" xfId="5" applyFont="1" applyAlignment="1" applyProtection="1">
      <alignment horizontal="left" vertical="center"/>
    </xf>
    <xf numFmtId="0" fontId="11" fillId="0" borderId="0" xfId="0" applyFont="1" applyAlignment="1"/>
    <xf numFmtId="0" fontId="11" fillId="0" borderId="0" xfId="5" applyFont="1" applyFill="1" applyBorder="1" applyAlignment="1" applyProtection="1">
      <alignment horizontal="left"/>
    </xf>
    <xf numFmtId="0" fontId="47" fillId="0" borderId="0" xfId="2" applyFont="1" applyAlignment="1" applyProtection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</xf>
    <xf numFmtId="49" fontId="48" fillId="8" borderId="1" xfId="6" applyNumberFormat="1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50" fillId="0" borderId="0" xfId="2" applyFont="1" applyAlignment="1" applyProtection="1">
      <alignment horizontal="left"/>
    </xf>
    <xf numFmtId="0" fontId="14" fillId="0" borderId="3" xfId="3" applyFont="1" applyFill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50" fillId="0" borderId="0" xfId="2" applyFont="1" applyAlignment="1" applyProtection="1">
      <alignment horizontal="left"/>
    </xf>
    <xf numFmtId="0" fontId="0" fillId="0" borderId="0" xfId="0" applyAlignment="1">
      <alignment horizontal="left"/>
    </xf>
    <xf numFmtId="0" fontId="14" fillId="6" borderId="3" xfId="1" applyNumberFormat="1" applyFont="1" applyFill="1" applyBorder="1" applyAlignment="1" applyProtection="1">
      <alignment horizontal="center"/>
      <protection locked="0"/>
    </xf>
    <xf numFmtId="0" fontId="75" fillId="0" borderId="0" xfId="3" applyFont="1" applyFill="1" applyBorder="1" applyProtection="1">
      <protection locked="0"/>
    </xf>
    <xf numFmtId="0" fontId="14" fillId="0" borderId="3" xfId="1" applyNumberFormat="1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vertical="center" wrapText="1"/>
    </xf>
    <xf numFmtId="0" fontId="77" fillId="0" borderId="3" xfId="0" applyFont="1" applyBorder="1" applyAlignment="1" applyProtection="1">
      <alignment vertical="center"/>
    </xf>
    <xf numFmtId="165" fontId="77" fillId="0" borderId="3" xfId="0" applyNumberFormat="1" applyFont="1" applyFill="1" applyBorder="1" applyAlignment="1" applyProtection="1">
      <alignment horizontal="center" vertical="center"/>
    </xf>
    <xf numFmtId="0" fontId="77" fillId="0" borderId="3" xfId="3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6" borderId="3" xfId="1" applyNumberFormat="1" applyFont="1" applyFill="1" applyBorder="1" applyAlignment="1" applyProtection="1">
      <alignment horizontal="center" vertical="center"/>
      <protection locked="0"/>
    </xf>
    <xf numFmtId="3" fontId="14" fillId="0" borderId="3" xfId="0" applyNumberFormat="1" applyFont="1" applyFill="1" applyBorder="1" applyAlignment="1" applyProtection="1">
      <alignment horizontal="center" vertical="center"/>
      <protection locked="0"/>
    </xf>
    <xf numFmtId="169" fontId="14" fillId="0" borderId="0" xfId="0" applyNumberFormat="1" applyFont="1" applyFill="1" applyBorder="1" applyAlignment="1" applyProtection="1">
      <alignment horizontal="center"/>
    </xf>
    <xf numFmtId="9" fontId="11" fillId="0" borderId="0" xfId="0" applyNumberFormat="1" applyFont="1" applyProtection="1"/>
    <xf numFmtId="4" fontId="14" fillId="6" borderId="0" xfId="0" applyNumberFormat="1" applyFont="1" applyFill="1" applyBorder="1" applyAlignment="1" applyProtection="1">
      <alignment horizontal="center" vertical="center"/>
      <protection locked="0"/>
    </xf>
    <xf numFmtId="3" fontId="14" fillId="6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/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165" fontId="77" fillId="0" borderId="3" xfId="0" applyNumberFormat="1" applyFont="1" applyFill="1" applyBorder="1" applyAlignment="1" applyProtection="1">
      <alignment horizontal="center" vertical="center"/>
    </xf>
    <xf numFmtId="165" fontId="77" fillId="0" borderId="15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  <protection locked="0"/>
    </xf>
    <xf numFmtId="9" fontId="5" fillId="4" borderId="1" xfId="6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4" fillId="0" borderId="0" xfId="0" applyFont="1" applyAlignment="1" applyProtection="1"/>
    <xf numFmtId="0" fontId="14" fillId="0" borderId="0" xfId="0" applyFont="1" applyAlignment="1"/>
    <xf numFmtId="0" fontId="0" fillId="0" borderId="0" xfId="0" applyAlignment="1"/>
    <xf numFmtId="0" fontId="50" fillId="0" borderId="0" xfId="2" quotePrefix="1" applyFont="1" applyFill="1" applyBorder="1" applyAlignment="1" applyProtection="1">
      <alignment vertical="center"/>
    </xf>
    <xf numFmtId="0" fontId="11" fillId="0" borderId="0" xfId="8" applyFont="1" applyAlignment="1" applyProtection="1">
      <alignment horizontal="center"/>
    </xf>
    <xf numFmtId="0" fontId="11" fillId="0" borderId="0" xfId="8" applyFont="1" applyProtection="1"/>
    <xf numFmtId="0" fontId="18" fillId="0" borderId="0" xfId="8" applyFont="1" applyProtection="1"/>
    <xf numFmtId="0" fontId="14" fillId="0" borderId="0" xfId="0" quotePrefix="1" applyFont="1" applyAlignment="1">
      <alignment horizontal="left"/>
    </xf>
    <xf numFmtId="0" fontId="14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 indent="1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/>
    </xf>
    <xf numFmtId="0" fontId="32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vertical="center" wrapText="1"/>
    </xf>
    <xf numFmtId="0" fontId="15" fillId="0" borderId="3" xfId="0" applyFont="1" applyBorder="1" applyAlignment="1" applyProtection="1">
      <alignment vertical="center"/>
    </xf>
    <xf numFmtId="165" fontId="1" fillId="4" borderId="1" xfId="6" applyNumberFormat="1" applyFont="1" applyFill="1" applyBorder="1" applyAlignment="1" applyProtection="1">
      <alignment horizontal="center"/>
      <protection locked="0"/>
    </xf>
    <xf numFmtId="2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1" fillId="0" borderId="0" xfId="0" applyFont="1" applyBorder="1" applyAlignment="1" applyProtection="1">
      <alignment horizontal="left"/>
      <protection locked="0"/>
    </xf>
    <xf numFmtId="0" fontId="81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4" xfId="0" quotePrefix="1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2" fontId="14" fillId="6" borderId="3" xfId="0" applyNumberFormat="1" applyFont="1" applyFill="1" applyBorder="1" applyAlignment="1" applyProtection="1">
      <alignment horizontal="center" vertical="center"/>
      <protection locked="0"/>
    </xf>
    <xf numFmtId="9" fontId="14" fillId="0" borderId="3" xfId="0" applyNumberFormat="1" applyFont="1" applyBorder="1" applyAlignment="1" applyProtection="1">
      <alignment horizontal="center" vertical="center"/>
    </xf>
    <xf numFmtId="3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3" applyFont="1" applyFill="1" applyAlignment="1" applyProtection="1">
      <alignment horizontal="left" vertical="center"/>
    </xf>
    <xf numFmtId="0" fontId="14" fillId="0" borderId="0" xfId="3" applyFont="1" applyFill="1" applyBorder="1" applyAlignment="1" applyProtection="1">
      <alignment horizontal="left" vertical="center"/>
    </xf>
    <xf numFmtId="0" fontId="1" fillId="0" borderId="0" xfId="5" applyFont="1" applyFill="1" applyBorder="1" applyAlignment="1" applyProtection="1">
      <alignment horizontal="center" wrapText="1"/>
    </xf>
    <xf numFmtId="9" fontId="1" fillId="4" borderId="1" xfId="6" applyFont="1" applyFill="1" applyBorder="1" applyAlignment="1" applyProtection="1">
      <alignment horizontal="center"/>
      <protection locked="0"/>
    </xf>
    <xf numFmtId="0" fontId="21" fillId="0" borderId="0" xfId="3" applyFont="1" applyFill="1" applyBorder="1" applyProtection="1">
      <protection locked="0"/>
    </xf>
    <xf numFmtId="0" fontId="14" fillId="0" borderId="0" xfId="3" applyFont="1" applyFill="1" applyProtection="1">
      <protection locked="0"/>
    </xf>
    <xf numFmtId="0" fontId="14" fillId="0" borderId="0" xfId="3" applyFont="1" applyFill="1" applyAlignment="1" applyProtection="1">
      <alignment horizontal="left" vertical="center"/>
      <protection locked="0"/>
    </xf>
    <xf numFmtId="0" fontId="14" fillId="0" borderId="0" xfId="3" applyFont="1" applyFill="1" applyBorder="1" applyAlignment="1" applyProtection="1">
      <alignment horizontal="left" vertical="center"/>
      <protection locked="0"/>
    </xf>
    <xf numFmtId="0" fontId="14" fillId="0" borderId="0" xfId="3" applyFont="1" applyFill="1" applyAlignment="1" applyProtection="1">
      <alignment vertical="center"/>
      <protection locked="0"/>
    </xf>
    <xf numFmtId="0" fontId="21" fillId="0" borderId="0" xfId="3" applyFont="1" applyFill="1" applyBorder="1" applyAlignment="1" applyProtection="1">
      <alignment horizontal="center"/>
      <protection locked="0"/>
    </xf>
    <xf numFmtId="0" fontId="14" fillId="0" borderId="0" xfId="3" applyFont="1" applyFill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 vertical="center"/>
    </xf>
    <xf numFmtId="2" fontId="14" fillId="0" borderId="3" xfId="0" applyNumberFormat="1" applyFont="1" applyBorder="1" applyAlignment="1" applyProtection="1">
      <alignment horizontal="center" vertical="center"/>
    </xf>
    <xf numFmtId="172" fontId="14" fillId="6" borderId="3" xfId="0" applyNumberFormat="1" applyFont="1" applyFill="1" applyBorder="1" applyAlignment="1" applyProtection="1">
      <alignment horizontal="center" vertical="center"/>
      <protection locked="0"/>
    </xf>
    <xf numFmtId="4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50" fillId="0" borderId="0" xfId="2" quotePrefix="1" applyFont="1" applyAlignment="1" applyProtection="1">
      <alignment horizontal="left"/>
    </xf>
    <xf numFmtId="0" fontId="50" fillId="0" borderId="0" xfId="2" quotePrefix="1" applyFont="1" applyAlignment="1" applyProtection="1"/>
    <xf numFmtId="2" fontId="14" fillId="0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37" fillId="5" borderId="2" xfId="5" applyFont="1" applyFill="1" applyBorder="1" applyAlignment="1" applyProtection="1">
      <alignment horizontal="left" vertical="center" wrapText="1" indent="1"/>
    </xf>
    <xf numFmtId="0" fontId="38" fillId="0" borderId="5" xfId="5" applyFont="1" applyBorder="1" applyAlignment="1" applyProtection="1">
      <alignment horizontal="left" vertical="center" wrapText="1" indent="1"/>
    </xf>
    <xf numFmtId="0" fontId="38" fillId="0" borderId="4" xfId="5" applyFont="1" applyBorder="1" applyAlignment="1" applyProtection="1">
      <alignment horizontal="left" vertical="center" wrapText="1" indent="1"/>
    </xf>
    <xf numFmtId="0" fontId="35" fillId="3" borderId="2" xfId="2" applyFont="1" applyFill="1" applyBorder="1" applyAlignment="1" applyProtection="1">
      <alignment horizontal="left" vertical="center" indent="1"/>
    </xf>
    <xf numFmtId="0" fontId="35" fillId="3" borderId="5" xfId="2" applyFont="1" applyFill="1" applyBorder="1" applyAlignment="1" applyProtection="1">
      <alignment horizontal="left" vertical="center" indent="1"/>
    </xf>
    <xf numFmtId="0" fontId="35" fillId="3" borderId="4" xfId="2" applyFont="1" applyFill="1" applyBorder="1" applyAlignment="1" applyProtection="1">
      <alignment horizontal="left" vertical="center" indent="1"/>
    </xf>
    <xf numFmtId="0" fontId="50" fillId="0" borderId="0" xfId="2" applyFont="1" applyAlignment="1" applyProtection="1">
      <alignment horizontal="left" vertical="center" indent="1"/>
    </xf>
    <xf numFmtId="0" fontId="41" fillId="0" borderId="0" xfId="0" applyFont="1" applyBorder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/>
    <xf numFmtId="0" fontId="43" fillId="0" borderId="0" xfId="0" applyFont="1" applyBorder="1" applyAlignment="1" applyProtection="1">
      <alignment horizontal="left" vertical="top" wrapText="1" indent="1"/>
    </xf>
    <xf numFmtId="0" fontId="43" fillId="0" borderId="0" xfId="0" applyFont="1" applyAlignment="1">
      <alignment horizontal="left" wrapText="1" indent="1"/>
    </xf>
    <xf numFmtId="0" fontId="13" fillId="0" borderId="12" xfId="0" applyFont="1" applyFill="1" applyBorder="1" applyAlignment="1" applyProtection="1">
      <alignment horizontal="left" vertical="center"/>
    </xf>
    <xf numFmtId="0" fontId="43" fillId="0" borderId="13" xfId="0" applyFont="1" applyBorder="1" applyAlignment="1" applyProtection="1">
      <alignment horizontal="left" vertical="center"/>
    </xf>
    <xf numFmtId="0" fontId="43" fillId="0" borderId="13" xfId="0" applyFont="1" applyBorder="1" applyAlignment="1" applyProtection="1">
      <alignment horizontal="left"/>
    </xf>
    <xf numFmtId="0" fontId="0" fillId="0" borderId="14" xfId="0" applyBorder="1" applyAlignment="1">
      <alignment horizontal="left"/>
    </xf>
    <xf numFmtId="0" fontId="47" fillId="0" borderId="0" xfId="2" applyFont="1" applyAlignment="1" applyProtection="1">
      <alignment horizontal="left"/>
    </xf>
    <xf numFmtId="0" fontId="19" fillId="0" borderId="1" xfId="0" applyFont="1" applyBorder="1" applyAlignment="1" applyProtection="1">
      <alignment vertical="center"/>
    </xf>
    <xf numFmtId="0" fontId="79" fillId="0" borderId="19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0" fontId="15" fillId="0" borderId="13" xfId="0" applyFont="1" applyFill="1" applyBorder="1" applyAlignment="1" applyProtection="1">
      <alignment horizontal="left" vertical="center"/>
    </xf>
    <xf numFmtId="0" fontId="15" fillId="0" borderId="14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15" fillId="0" borderId="15" xfId="0" applyFont="1" applyBorder="1" applyAlignment="1" applyProtection="1">
      <alignment vertical="center"/>
    </xf>
    <xf numFmtId="0" fontId="15" fillId="0" borderId="16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left" vertical="center"/>
    </xf>
    <xf numFmtId="0" fontId="0" fillId="0" borderId="3" xfId="0" applyBorder="1" applyAlignment="1"/>
    <xf numFmtId="0" fontId="28" fillId="0" borderId="2" xfId="3" applyFont="1" applyFill="1" applyBorder="1" applyAlignment="1" applyProtection="1">
      <alignment horizontal="center" vertical="top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0" fontId="15" fillId="0" borderId="15" xfId="0" applyFont="1" applyBorder="1" applyAlignment="1" applyProtection="1">
      <alignment vertical="center" wrapText="1"/>
    </xf>
    <xf numFmtId="0" fontId="0" fillId="0" borderId="16" xfId="0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wrapText="1"/>
    </xf>
    <xf numFmtId="0" fontId="27" fillId="0" borderId="3" xfId="0" applyFont="1" applyFill="1" applyBorder="1" applyAlignment="1">
      <alignment horizontal="center" vertical="center" wrapText="1"/>
    </xf>
    <xf numFmtId="0" fontId="50" fillId="0" borderId="0" xfId="2" quotePrefix="1" applyFont="1" applyAlignment="1" applyProtection="1">
      <alignment horizontal="left"/>
    </xf>
    <xf numFmtId="0" fontId="50" fillId="0" borderId="0" xfId="2" applyFont="1" applyAlignment="1" applyProtection="1">
      <alignment horizontal="left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0" xfId="0" quotePrefix="1" applyFont="1" applyAlignment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15" xfId="0" applyFont="1" applyBorder="1" applyAlignment="1" applyProtection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165" fontId="14" fillId="0" borderId="2" xfId="0" applyNumberFormat="1" applyFont="1" applyFill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/>
    </xf>
    <xf numFmtId="0" fontId="15" fillId="0" borderId="17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horizontal="left" vertical="center"/>
    </xf>
    <xf numFmtId="0" fontId="14" fillId="0" borderId="3" xfId="0" applyFont="1" applyBorder="1" applyAlignment="1"/>
    <xf numFmtId="0" fontId="15" fillId="0" borderId="2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4" fillId="0" borderId="2" xfId="3" applyFont="1" applyFill="1" applyBorder="1" applyAlignment="1" applyProtection="1">
      <protection locked="0"/>
    </xf>
    <xf numFmtId="0" fontId="0" fillId="0" borderId="4" xfId="0" applyBorder="1" applyAlignment="1"/>
    <xf numFmtId="0" fontId="19" fillId="0" borderId="2" xfId="3" applyFont="1" applyFill="1" applyBorder="1" applyAlignment="1" applyProtection="1">
      <protection locked="0"/>
    </xf>
    <xf numFmtId="0" fontId="15" fillId="0" borderId="3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4" fillId="0" borderId="3" xfId="3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15" fillId="0" borderId="15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14" fillId="0" borderId="3" xfId="0" applyFont="1" applyFill="1" applyBorder="1" applyAlignment="1" applyProtection="1">
      <alignment vertical="center"/>
    </xf>
    <xf numFmtId="165" fontId="11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4" fillId="0" borderId="3" xfId="3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5" fillId="9" borderId="3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50" fillId="0" borderId="0" xfId="2" quotePrefix="1" applyFont="1" applyAlignment="1" applyProtection="1"/>
    <xf numFmtId="0" fontId="50" fillId="0" borderId="0" xfId="2" applyFont="1" applyAlignment="1" applyProtection="1"/>
    <xf numFmtId="0" fontId="76" fillId="0" borderId="3" xfId="0" applyFont="1" applyBorder="1" applyAlignment="1">
      <alignment vertical="center" wrapText="1"/>
    </xf>
    <xf numFmtId="0" fontId="27" fillId="0" borderId="3" xfId="3" applyFont="1" applyFill="1" applyBorder="1" applyAlignment="1" applyProtection="1">
      <alignment vertical="center"/>
      <protection locked="0"/>
    </xf>
    <xf numFmtId="0" fontId="76" fillId="0" borderId="2" xfId="0" applyFont="1" applyBorder="1" applyAlignment="1">
      <alignment vertical="center"/>
    </xf>
    <xf numFmtId="0" fontId="78" fillId="0" borderId="4" xfId="0" applyFont="1" applyBorder="1" applyAlignment="1">
      <alignment vertical="center"/>
    </xf>
    <xf numFmtId="0" fontId="15" fillId="0" borderId="3" xfId="0" applyFont="1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  <xf numFmtId="0" fontId="32" fillId="0" borderId="3" xfId="0" applyFont="1" applyBorder="1" applyAlignment="1">
      <alignment vertical="center"/>
    </xf>
    <xf numFmtId="0" fontId="14" fillId="0" borderId="3" xfId="3" applyFont="1" applyFill="1" applyBorder="1" applyAlignment="1" applyProtection="1">
      <alignment vertical="center" wrapText="1"/>
      <protection locked="0"/>
    </xf>
    <xf numFmtId="0" fontId="76" fillId="0" borderId="3" xfId="3" applyFont="1" applyFill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/>
    </xf>
    <xf numFmtId="0" fontId="15" fillId="0" borderId="3" xfId="0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1" fillId="0" borderId="15" xfId="0" applyFont="1" applyBorder="1" applyAlignment="1" applyProtection="1">
      <alignment horizontal="left" vertical="center"/>
    </xf>
    <xf numFmtId="0" fontId="0" fillId="0" borderId="16" xfId="0" applyBorder="1" applyAlignment="1">
      <alignment horizontal="left" vertical="center"/>
    </xf>
    <xf numFmtId="0" fontId="32" fillId="0" borderId="10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5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4" fillId="0" borderId="15" xfId="0" applyNumberFormat="1" applyFont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4" fillId="0" borderId="2" xfId="3" applyFont="1" applyFill="1" applyBorder="1" applyAlignment="1" applyProtection="1">
      <alignment vertical="center"/>
      <protection locked="0"/>
    </xf>
    <xf numFmtId="0" fontId="14" fillId="0" borderId="5" xfId="3" applyFont="1" applyFill="1" applyBorder="1" applyAlignment="1" applyProtection="1">
      <alignment vertical="center"/>
      <protection locked="0"/>
    </xf>
    <xf numFmtId="0" fontId="14" fillId="0" borderId="4" xfId="3" applyFont="1" applyFill="1" applyBorder="1" applyAlignment="1" applyProtection="1">
      <alignment vertical="center"/>
      <protection locked="0"/>
    </xf>
    <xf numFmtId="165" fontId="77" fillId="0" borderId="15" xfId="0" applyNumberFormat="1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>
      <alignment horizontal="center" vertical="center"/>
    </xf>
    <xf numFmtId="0" fontId="78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 applyProtection="1">
      <alignment vertical="center"/>
    </xf>
    <xf numFmtId="0" fontId="15" fillId="0" borderId="17" xfId="0" applyFont="1" applyBorder="1" applyAlignment="1" applyProtection="1">
      <alignment vertical="center" wrapText="1"/>
    </xf>
    <xf numFmtId="0" fontId="15" fillId="0" borderId="16" xfId="0" applyFont="1" applyBorder="1" applyAlignment="1" applyProtection="1">
      <alignment vertical="center" wrapText="1"/>
    </xf>
    <xf numFmtId="0" fontId="14" fillId="0" borderId="15" xfId="3" applyFont="1" applyFill="1" applyBorder="1" applyAlignment="1" applyProtection="1">
      <alignment vertical="center" wrapText="1"/>
      <protection locked="0"/>
    </xf>
    <xf numFmtId="0" fontId="14" fillId="0" borderId="17" xfId="3" applyFont="1" applyFill="1" applyBorder="1" applyAlignment="1" applyProtection="1">
      <alignment vertical="center" wrapText="1"/>
      <protection locked="0"/>
    </xf>
    <xf numFmtId="0" fontId="14" fillId="0" borderId="16" xfId="3" applyFont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4" fillId="0" borderId="15" xfId="3" applyFont="1" applyFill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0" fillId="0" borderId="16" xfId="0" applyBorder="1" applyAlignment="1"/>
    <xf numFmtId="0" fontId="14" fillId="0" borderId="15" xfId="0" applyFont="1" applyBorder="1" applyAlignment="1" applyProtection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left" vertical="center"/>
    </xf>
    <xf numFmtId="0" fontId="0" fillId="0" borderId="7" xfId="0" applyBorder="1" applyAlignment="1"/>
    <xf numFmtId="0" fontId="14" fillId="0" borderId="11" xfId="0" applyFont="1" applyBorder="1" applyAlignment="1">
      <alignment horizontal="left" vertical="center"/>
    </xf>
    <xf numFmtId="0" fontId="0" fillId="0" borderId="9" xfId="0" applyBorder="1" applyAlignment="1"/>
    <xf numFmtId="0" fontId="50" fillId="0" borderId="0" xfId="2" quotePrefix="1" applyFont="1" applyFill="1" applyBorder="1" applyAlignment="1" applyProtection="1">
      <alignment horizontal="left" vertical="center"/>
    </xf>
    <xf numFmtId="0" fontId="50" fillId="0" borderId="0" xfId="2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32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/>
    </xf>
    <xf numFmtId="170" fontId="47" fillId="0" borderId="15" xfId="2" applyNumberFormat="1" applyFont="1" applyBorder="1" applyAlignment="1" applyProtection="1">
      <alignment horizontal="center" vertical="center" wrapText="1"/>
    </xf>
    <xf numFmtId="170" fontId="47" fillId="0" borderId="16" xfId="2" applyNumberFormat="1" applyFont="1" applyBorder="1" applyAlignment="1" applyProtection="1">
      <alignment horizontal="center" vertical="center" wrapText="1"/>
    </xf>
    <xf numFmtId="170" fontId="47" fillId="0" borderId="17" xfId="2" applyNumberFormat="1" applyFont="1" applyBorder="1" applyAlignment="1" applyProtection="1">
      <alignment horizontal="center" vertical="center" wrapText="1"/>
    </xf>
    <xf numFmtId="170" fontId="1" fillId="0" borderId="15" xfId="0" quotePrefix="1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170" fontId="1" fillId="0" borderId="16" xfId="0" quotePrefix="1" applyNumberFormat="1" applyFont="1" applyBorder="1" applyAlignment="1" applyProtection="1">
      <alignment horizontal="center" vertical="center" wrapText="1"/>
    </xf>
    <xf numFmtId="0" fontId="50" fillId="0" borderId="0" xfId="2" applyFont="1" applyFill="1" applyBorder="1" applyAlignment="1" applyProtection="1">
      <alignment horizontal="left" vertical="center" indent="1"/>
    </xf>
  </cellXfs>
  <cellStyles count="12">
    <cellStyle name="Currency" xfId="1" builtinId="4"/>
    <cellStyle name="Currency 2" xfId="10"/>
    <cellStyle name="Hyperlink" xfId="2" builtinId="8"/>
    <cellStyle name="Hyperlink 2" xfId="9"/>
    <cellStyle name="Normal" xfId="0" builtinId="0"/>
    <cellStyle name="Normal 2" xfId="7"/>
    <cellStyle name="Normal 3" xfId="8"/>
    <cellStyle name="Normal_Calc_Computer_product" xfId="3"/>
    <cellStyle name="Normal_Calc_Copier_bulk_04-29-09" xfId="4"/>
    <cellStyle name="Normal_office equipment calculator - rough draft 110909" xfId="5"/>
    <cellStyle name="Percent" xfId="6" builtinId="5"/>
    <cellStyle name="Percent 2" xfId="11"/>
  </cellStyles>
  <dxfs count="77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auto="1"/>
        </patternFill>
      </fill>
    </dxf>
    <dxf>
      <numFmt numFmtId="166" formatCode="&quot;$&quot;#,##0.00"/>
    </dxf>
    <dxf>
      <font>
        <strike val="0"/>
        <condense val="0"/>
        <extend val="0"/>
        <color indexed="22"/>
      </font>
      <fill>
        <patternFill patternType="gray125">
          <fgColor indexed="23"/>
          <bgColor indexed="9"/>
        </patternFill>
      </fill>
    </dxf>
    <dxf>
      <font>
        <strike val="0"/>
        <condense val="0"/>
        <extend val="0"/>
        <color indexed="22"/>
      </font>
      <fill>
        <patternFill patternType="gray125">
          <fgColor indexed="23"/>
          <bgColor indexed="9"/>
        </patternFill>
      </fill>
    </dxf>
    <dxf>
      <font>
        <strike val="0"/>
        <condense val="0"/>
        <extend val="0"/>
        <color indexed="22"/>
      </font>
      <fill>
        <patternFill patternType="gray125">
          <fgColor indexed="23"/>
          <bgColor indexed="9"/>
        </patternFill>
      </fill>
    </dxf>
    <dxf>
      <font>
        <strike val="0"/>
        <condense val="0"/>
        <extend val="0"/>
        <color indexed="22"/>
      </font>
      <fill>
        <patternFill patternType="gray125">
          <fgColor indexed="23"/>
          <bgColor indexed="9"/>
        </patternFill>
      </fill>
    </dxf>
    <dxf>
      <fill>
        <patternFill>
          <bgColor rgb="FFF1F0EE"/>
        </patternFill>
      </fill>
    </dxf>
    <dxf>
      <fill>
        <patternFill>
          <bgColor rgb="FFF1F0EE"/>
        </patternFill>
      </fill>
    </dxf>
    <dxf>
      <font>
        <strike val="0"/>
        <condense val="0"/>
        <extend val="0"/>
        <color indexed="22"/>
      </font>
      <fill>
        <patternFill patternType="gray125">
          <fgColor indexed="23"/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99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CCFFFF"/>
      <color rgb="FFF1F0EE"/>
      <color rgb="FF66FFFF"/>
      <color rgb="FFE1FFFF"/>
      <color rgb="FFF1F0E7"/>
      <color rgb="FFF6F5EE"/>
      <color rgb="FFEDEFEF"/>
      <color rgb="FFE7E9E9"/>
      <color rgb="FFEF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26" dropStyle="combo" dx="16" fmlaLink="'General Assumptions'!$C$7" fmlaRange="'General Assumptions'!$B$10:$B$61" sel="1" val="0"/>
</file>

<file path=xl/ctrlProps/ctrlProp2.xml><?xml version="1.0" encoding="utf-8"?>
<formControlPr xmlns="http://schemas.microsoft.com/office/spreadsheetml/2009/9/main" objectType="Drop" dropLines="2" dropStyle="combo" dx="16" fmlaLink="'General Assumptions'!$C$3" fmlaRange="'General Assumptions'!$B$4:$B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nergystar.gov/product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1875980</xdr:colOff>
      <xdr:row>0</xdr:row>
      <xdr:rowOff>22225</xdr:rowOff>
    </xdr:from>
    <xdr:to>
      <xdr:col>7</xdr:col>
      <xdr:colOff>117206</xdr:colOff>
      <xdr:row>2</xdr:row>
      <xdr:rowOff>71438</xdr:rowOff>
    </xdr:to>
    <xdr:pic>
      <xdr:nvPicPr>
        <xdr:cNvPr id="10332" name="Picture 19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105" y="22225"/>
          <a:ext cx="2601559" cy="76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</xdr:row>
          <xdr:rowOff>19050</xdr:rowOff>
        </xdr:from>
        <xdr:to>
          <xdr:col>3</xdr:col>
          <xdr:colOff>9525</xdr:colOff>
          <xdr:row>7</xdr:row>
          <xdr:rowOff>219075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123825</xdr:rowOff>
        </xdr:from>
        <xdr:to>
          <xdr:col>3</xdr:col>
          <xdr:colOff>9525</xdr:colOff>
          <xdr:row>7</xdr:row>
          <xdr:rowOff>0</xdr:rowOff>
        </xdr:to>
        <xdr:sp macro="" textlink="">
          <xdr:nvSpPr>
            <xdr:cNvPr id="10268" name="Drop Down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82363</xdr:colOff>
      <xdr:row>0</xdr:row>
      <xdr:rowOff>0</xdr:rowOff>
    </xdr:from>
    <xdr:to>
      <xdr:col>14</xdr:col>
      <xdr:colOff>762000</xdr:colOff>
      <xdr:row>1</xdr:row>
      <xdr:rowOff>152400</xdr:rowOff>
    </xdr:to>
    <xdr:pic>
      <xdr:nvPicPr>
        <xdr:cNvPr id="313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7245" y="0"/>
          <a:ext cx="2248461" cy="656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energystar.gov/rebate-finder" TargetMode="External"/><Relationship Id="rId1" Type="http://schemas.openxmlformats.org/officeDocument/2006/relationships/hyperlink" Target="https://www.energystar.gov/products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eetd.lbl.gov/sites/all/files/lbnl-37383.pdf" TargetMode="External"/><Relationship Id="rId2" Type="http://schemas.openxmlformats.org/officeDocument/2006/relationships/hyperlink" Target="https://www.energystar.gov/ia/partners/prod_development/revisions/downloads/img_equip/Program_Requirements_V2.0.pdf" TargetMode="External"/><Relationship Id="rId1" Type="http://schemas.openxmlformats.org/officeDocument/2006/relationships/hyperlink" Target="https://www.energystar.gov/ia/partners/prod_development/revisions/downloads/img_equip/Imaging_Equipment_Specification_Final_V1.1.pdf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energystar.gov/ia/partners/prod_development/revisions/downloads/img_equip/Imaging_Equipment_Specification_Final_V1.1.pdf" TargetMode="External"/><Relationship Id="rId1" Type="http://schemas.openxmlformats.org/officeDocument/2006/relationships/hyperlink" Target="https://www.energystar.gov/ia/partners/prod_development/revisions/downloads/img_equip/Program_Requirements_V2.0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energystar.gov/ia/partners/prod_development/revisions/downloads/img_equip/Imaging_Equipment_Specification_Final_V1.1.pdf" TargetMode="External"/><Relationship Id="rId1" Type="http://schemas.openxmlformats.org/officeDocument/2006/relationships/hyperlink" Target="https://www.energystar.gov/ia/partners/prod_development/revisions/downloads/img_equip/Program_Requirements_V2.0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eia.gov/forecasts/aeo/er/" TargetMode="External"/><Relationship Id="rId1" Type="http://schemas.openxmlformats.org/officeDocument/2006/relationships/hyperlink" Target="http://www.eia.doe.gov/cneaf/electricity/epm/epm_sum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star.gov/products/office_equipment/displays" TargetMode="External"/><Relationship Id="rId2" Type="http://schemas.openxmlformats.org/officeDocument/2006/relationships/hyperlink" Target="https://www.energystar.gov/products/office_equipment/imaging_equipment" TargetMode="External"/><Relationship Id="rId1" Type="http://schemas.openxmlformats.org/officeDocument/2006/relationships/hyperlink" Target="https://www.energystar.gov/products/office_equipment/computers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www.energystar.gov/products/electronics/cordless_phones" TargetMode="External"/><Relationship Id="rId4" Type="http://schemas.openxmlformats.org/officeDocument/2006/relationships/hyperlink" Target="https://www.energystar.gov/products/electronics/professional_display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nergystar.gov/produc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1.eere.energy.gov/buildings/appliance_standards/docs/bceps_nopr_market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1.eere.energy.gov/buildings/appliance_standards/docs/bceps_nopr_market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nergystar.gov/sites/default/files/ENERGY%20STAR%20Version%207.0%20Program%20Requirement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star.gov/sites/default/files/FINAL%20Version%206.0%20Display%20Program%20Requirements%20%28Rev%20Oct-2014%29_0.pdf" TargetMode="External"/><Relationship Id="rId2" Type="http://schemas.openxmlformats.org/officeDocument/2006/relationships/hyperlink" Target="https://www.energystar.gov/sites/default/files/ENERGY%20STAR%20Version%207.0%20Program%20Requirements.pdf" TargetMode="External"/><Relationship Id="rId1" Type="http://schemas.openxmlformats.org/officeDocument/2006/relationships/hyperlink" Target="http://eetd.lbl.gov/sites/all/files/lbnl-37383.pdf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nergystar.gov/certified-products/sites/products/uploads/files/telephony_v3_req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eetd.lbl.gov/sites/all/files/lbnl-37383.pdf" TargetMode="External"/><Relationship Id="rId2" Type="http://schemas.openxmlformats.org/officeDocument/2006/relationships/hyperlink" Target="https://www.energystar.gov/ia/partners/prod_development/revisions/downloads/img_equip/Imaging_Equipment_Specification_Final_V1.1.pdf" TargetMode="External"/><Relationship Id="rId1" Type="http://schemas.openxmlformats.org/officeDocument/2006/relationships/hyperlink" Target="https://www.energystar.gov/ia/partners/prod_development/revisions/downloads/img_equip/Program_Requirements_V2.0.pdf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nergystar.gov/ia/partners/prod_development/revisions/downloads/img_equip/Imaging_Equipment_Specification_Final_V1.1.pdf" TargetMode="External"/><Relationship Id="rId1" Type="http://schemas.openxmlformats.org/officeDocument/2006/relationships/hyperlink" Target="https://www.energystar.gov/ia/partners/prod_development/revisions/downloads/img_equip/Program_Requirements_V2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57"/>
    <pageSetUpPr fitToPage="1"/>
  </sheetPr>
  <dimension ref="A1:H334"/>
  <sheetViews>
    <sheetView showGridLines="0" showRowColHeaders="0" tabSelected="1" showOutlineSymbols="0" zoomScale="90" zoomScaleNormal="90" workbookViewId="0"/>
  </sheetViews>
  <sheetFormatPr defaultColWidth="14.28515625" defaultRowHeight="12.75"/>
  <cols>
    <col min="1" max="1" width="14.28515625" style="18" customWidth="1"/>
    <col min="2" max="2" width="25.7109375" style="17" customWidth="1"/>
    <col min="3" max="3" width="19.7109375" style="17" customWidth="1"/>
    <col min="4" max="7" width="32.7109375" style="17" customWidth="1"/>
    <col min="8" max="8" width="12.5703125" style="17" customWidth="1"/>
    <col min="9" max="249" width="14.28515625" style="17" customWidth="1"/>
    <col min="250" max="16384" width="14.28515625" style="17"/>
  </cols>
  <sheetData>
    <row r="1" spans="1:8" ht="43.9" customHeight="1">
      <c r="A1" s="336" t="s">
        <v>118</v>
      </c>
      <c r="B1" s="368"/>
      <c r="C1" s="368"/>
      <c r="D1" s="368"/>
      <c r="E1" s="368"/>
      <c r="F1" s="368"/>
      <c r="G1" s="368"/>
      <c r="H1" s="368"/>
    </row>
    <row r="2" spans="1:8" s="63" customFormat="1" ht="13.9" customHeight="1">
      <c r="A2" s="332" t="s">
        <v>129</v>
      </c>
      <c r="B2" s="332"/>
      <c r="C2" s="332"/>
      <c r="D2" s="332"/>
      <c r="E2" s="332"/>
      <c r="F2" s="332"/>
      <c r="G2" s="167"/>
      <c r="H2" s="383"/>
    </row>
    <row r="3" spans="1:8" s="63" customFormat="1" ht="13.9" customHeight="1">
      <c r="A3" s="332" t="s">
        <v>128</v>
      </c>
      <c r="B3" s="332"/>
      <c r="C3" s="332"/>
      <c r="D3" s="332"/>
      <c r="E3" s="332"/>
      <c r="F3" s="332"/>
      <c r="G3" s="167"/>
      <c r="H3" s="332"/>
    </row>
    <row r="4" spans="1:8" s="63" customFormat="1" ht="13.9" customHeight="1">
      <c r="A4" s="476" t="s">
        <v>130</v>
      </c>
      <c r="B4" s="476"/>
      <c r="C4" s="476"/>
      <c r="D4" s="332"/>
      <c r="E4" s="332"/>
      <c r="F4" s="332"/>
      <c r="G4" s="469"/>
      <c r="H4" s="332"/>
    </row>
    <row r="5" spans="1:8" s="63" customFormat="1" ht="13.9" customHeight="1">
      <c r="A5" s="627" t="s">
        <v>383</v>
      </c>
      <c r="B5" s="627"/>
      <c r="C5" s="627"/>
      <c r="D5" s="627"/>
      <c r="E5" s="627"/>
      <c r="F5" s="627"/>
      <c r="G5" s="331"/>
      <c r="H5" s="331"/>
    </row>
    <row r="6" spans="1:8" ht="28.15" customHeight="1">
      <c r="A6" s="310" t="s">
        <v>113</v>
      </c>
      <c r="B6" s="310"/>
      <c r="C6" s="311"/>
      <c r="D6" s="311"/>
      <c r="E6" s="311"/>
      <c r="F6" s="311"/>
      <c r="G6" s="311"/>
      <c r="H6" s="311"/>
    </row>
    <row r="7" spans="1:8" ht="24.75" customHeight="1">
      <c r="A7" s="45" t="s">
        <v>1</v>
      </c>
      <c r="B7" s="36"/>
      <c r="C7" s="23"/>
      <c r="D7" s="23"/>
      <c r="E7" s="37"/>
      <c r="F7" s="38"/>
      <c r="G7" s="39"/>
      <c r="H7" s="39"/>
    </row>
    <row r="8" spans="1:8" ht="18" customHeight="1">
      <c r="A8" s="45" t="s">
        <v>64</v>
      </c>
      <c r="B8" s="36"/>
      <c r="C8" s="23"/>
      <c r="D8" s="40" t="str">
        <f>IF('General Assumptions'!C7=1," "," Average ")&amp;'General Assumptions'!D7&amp;" "&amp;LOWER('General Assumptions'!D3)&amp;" electric rate is $"&amp;ROUND('General Assumptions'!D8,3)&amp;"/kWh.  If you know your own rate, enter it below."</f>
        <v xml:space="preserve"> U.S. average commercial electric rate is $0.128/kWh.  If you know your own rate, enter it below.</v>
      </c>
      <c r="E8" s="37"/>
      <c r="F8" s="38"/>
      <c r="G8" s="39"/>
      <c r="H8" s="39"/>
    </row>
    <row r="9" spans="1:8" ht="16.5" customHeight="1">
      <c r="A9" s="45" t="s">
        <v>84</v>
      </c>
      <c r="B9" s="36"/>
      <c r="C9" s="44">
        <f>'General Assumptions'!D8</f>
        <v>0.12790000000000001</v>
      </c>
      <c r="D9" s="23"/>
      <c r="E9" s="37"/>
      <c r="F9" s="38"/>
      <c r="G9" s="39"/>
      <c r="H9" s="39"/>
    </row>
    <row r="10" spans="1:8" ht="33" customHeight="1">
      <c r="A10" s="310" t="s">
        <v>114</v>
      </c>
      <c r="B10" s="310"/>
      <c r="C10" s="311"/>
      <c r="D10" s="311"/>
      <c r="E10" s="311"/>
      <c r="F10" s="311"/>
      <c r="G10" s="311"/>
      <c r="H10" s="311"/>
    </row>
    <row r="11" spans="1:8" s="19" customFormat="1" ht="38.1" customHeight="1">
      <c r="A11" s="46" t="s">
        <v>182</v>
      </c>
      <c r="B11" s="23"/>
      <c r="C11" s="41" t="s">
        <v>4</v>
      </c>
      <c r="D11" s="197" t="s">
        <v>371</v>
      </c>
      <c r="E11" s="41" t="s">
        <v>137</v>
      </c>
      <c r="F11" s="41" t="s">
        <v>136</v>
      </c>
      <c r="G11" s="41" t="s">
        <v>102</v>
      </c>
      <c r="H11" s="39"/>
    </row>
    <row r="12" spans="1:8" s="18" customFormat="1" ht="16.5" customHeight="1">
      <c r="B12" s="195" t="s">
        <v>172</v>
      </c>
      <c r="C12" s="43">
        <v>0</v>
      </c>
      <c r="D12" s="64" t="s">
        <v>194</v>
      </c>
      <c r="E12" s="64">
        <v>0.36</v>
      </c>
      <c r="F12" s="64">
        <f>IF('General Assumptions'!C3=1,'Desktop Calcs'!C6,'Desktop Calcs'!D6)</f>
        <v>0.08</v>
      </c>
      <c r="G12" s="42">
        <v>0</v>
      </c>
      <c r="H12" s="39"/>
    </row>
    <row r="13" spans="1:8" s="18" customFormat="1" ht="16.5" customHeight="1">
      <c r="A13" s="46"/>
      <c r="B13" s="195" t="s">
        <v>183</v>
      </c>
      <c r="C13" s="43">
        <v>0</v>
      </c>
      <c r="D13" s="64" t="s">
        <v>194</v>
      </c>
      <c r="E13" s="64">
        <f>IF('General Assumptions'!C3=1,'Laptop Calcs'!C5,'Laptop Calcs'!D5)</f>
        <v>0.36</v>
      </c>
      <c r="F13" s="418">
        <f>IF('General Assumptions'!C3=1,'Laptop Calcs'!C6,'Laptop Calcs'!D6)</f>
        <v>0.08</v>
      </c>
      <c r="G13" s="42">
        <v>0</v>
      </c>
      <c r="H13" s="39"/>
    </row>
    <row r="14" spans="1:8" s="18" customFormat="1" ht="42" customHeight="1">
      <c r="A14" s="46" t="s">
        <v>230</v>
      </c>
      <c r="B14" s="23"/>
      <c r="C14" s="41" t="s">
        <v>4</v>
      </c>
      <c r="D14" s="197" t="s">
        <v>189</v>
      </c>
      <c r="E14" s="453" t="s">
        <v>137</v>
      </c>
      <c r="F14" s="453" t="s">
        <v>136</v>
      </c>
      <c r="G14" s="41" t="s">
        <v>102</v>
      </c>
      <c r="H14" s="39"/>
    </row>
    <row r="15" spans="1:8" s="18" customFormat="1" ht="16.5" customHeight="1">
      <c r="B15" s="195" t="s">
        <v>134</v>
      </c>
      <c r="C15" s="43">
        <v>0</v>
      </c>
      <c r="D15" s="439" t="s">
        <v>188</v>
      </c>
      <c r="E15" s="454">
        <f>IF('General Assumptions'!C3=1,'Monitor Calcs'!C6,'Monitor Calcs'!D6)</f>
        <v>0.18</v>
      </c>
      <c r="F15" s="454">
        <f>IF('General Assumptions'!C3=1,'Monitor Calcs'!C7,'Monitor Calcs'!D7)</f>
        <v>0.81</v>
      </c>
      <c r="G15" s="42">
        <v>0</v>
      </c>
      <c r="H15" s="39"/>
    </row>
    <row r="16" spans="1:8" s="18" customFormat="1" ht="37.5" customHeight="1">
      <c r="A16" s="46" t="s">
        <v>362</v>
      </c>
      <c r="B16" s="195"/>
      <c r="C16" s="39"/>
      <c r="D16" s="453" t="s">
        <v>189</v>
      </c>
      <c r="E16" s="453" t="s">
        <v>367</v>
      </c>
      <c r="F16" s="453" t="s">
        <v>370</v>
      </c>
      <c r="G16" s="41" t="s">
        <v>102</v>
      </c>
      <c r="H16" s="39"/>
    </row>
    <row r="17" spans="1:8" s="18" customFormat="1" ht="16.5" customHeight="1">
      <c r="A17" s="46"/>
      <c r="B17" s="195" t="s">
        <v>231</v>
      </c>
      <c r="C17" s="43">
        <v>0</v>
      </c>
      <c r="D17" s="439" t="str">
        <f>'Signage Calcs'!C4</f>
        <v xml:space="preserve">45.0 - 49.9 inches </v>
      </c>
      <c r="E17" s="439">
        <f>'Signage Calcs'!C5</f>
        <v>24</v>
      </c>
      <c r="F17" s="439">
        <f>'Signage Calcs'!C6</f>
        <v>0</v>
      </c>
      <c r="G17" s="42">
        <v>0</v>
      </c>
      <c r="H17" s="39"/>
    </row>
    <row r="18" spans="1:8" s="18" customFormat="1" ht="42" customHeight="1">
      <c r="A18" s="46" t="s">
        <v>170</v>
      </c>
      <c r="B18" s="23"/>
      <c r="C18" s="41" t="s">
        <v>4</v>
      </c>
      <c r="D18" s="197" t="s">
        <v>321</v>
      </c>
      <c r="E18" s="41" t="s">
        <v>102</v>
      </c>
      <c r="G18" s="16"/>
    </row>
    <row r="19" spans="1:8" s="18" customFormat="1" ht="16.5" customHeight="1">
      <c r="B19" s="195" t="s">
        <v>172</v>
      </c>
      <c r="C19" s="43">
        <v>0</v>
      </c>
      <c r="D19" s="64" t="s">
        <v>322</v>
      </c>
      <c r="E19" s="42">
        <v>0</v>
      </c>
      <c r="G19" s="16"/>
    </row>
    <row r="20" spans="1:8" s="18" customFormat="1" ht="16.5" customHeight="1">
      <c r="A20" s="46"/>
      <c r="B20" s="195" t="s">
        <v>169</v>
      </c>
      <c r="C20" s="43">
        <v>0</v>
      </c>
      <c r="D20" s="384" t="s">
        <v>131</v>
      </c>
      <c r="E20" s="42">
        <v>0</v>
      </c>
      <c r="G20" s="16"/>
    </row>
    <row r="21" spans="1:8" s="18" customFormat="1" ht="42" customHeight="1">
      <c r="A21" s="46" t="s">
        <v>6</v>
      </c>
      <c r="B21" s="23"/>
      <c r="C21" s="41" t="s">
        <v>4</v>
      </c>
      <c r="D21" s="197" t="s">
        <v>226</v>
      </c>
      <c r="E21" s="41" t="s">
        <v>115</v>
      </c>
      <c r="F21" s="197" t="s">
        <v>306</v>
      </c>
      <c r="G21" s="41" t="s">
        <v>102</v>
      </c>
      <c r="H21" s="39"/>
    </row>
    <row r="22" spans="1:8" s="18" customFormat="1" ht="16.5" customHeight="1">
      <c r="A22" s="46"/>
      <c r="B22" s="195" t="s">
        <v>227</v>
      </c>
      <c r="C22" s="43">
        <v>0</v>
      </c>
      <c r="D22" s="261" t="s">
        <v>303</v>
      </c>
      <c r="E22" s="266">
        <f>IF(D22="Ink Jet","Value not needed",'MFD Calcs'!E12)</f>
        <v>40</v>
      </c>
      <c r="F22" s="266" t="s">
        <v>302</v>
      </c>
      <c r="G22" s="42">
        <v>0</v>
      </c>
      <c r="H22" s="39"/>
    </row>
    <row r="23" spans="1:8" s="18" customFormat="1" ht="16.5" customHeight="1">
      <c r="A23" s="46"/>
      <c r="B23" s="195" t="s">
        <v>228</v>
      </c>
      <c r="C23" s="43">
        <v>0</v>
      </c>
      <c r="D23" s="261" t="s">
        <v>135</v>
      </c>
      <c r="E23" s="384" t="s">
        <v>323</v>
      </c>
      <c r="F23" s="341" t="s">
        <v>302</v>
      </c>
      <c r="G23" s="42">
        <v>0</v>
      </c>
      <c r="H23" s="39"/>
    </row>
    <row r="24" spans="1:8" s="18" customFormat="1" ht="20.100000000000001" customHeight="1">
      <c r="A24" s="46" t="s">
        <v>7</v>
      </c>
      <c r="B24" s="23"/>
      <c r="C24" s="23"/>
      <c r="E24" s="23"/>
      <c r="G24" s="23"/>
    </row>
    <row r="25" spans="1:8" s="18" customFormat="1" ht="16.5" customHeight="1">
      <c r="A25" s="47"/>
      <c r="B25" s="195" t="s">
        <v>227</v>
      </c>
      <c r="C25" s="43">
        <v>0</v>
      </c>
      <c r="D25" s="261" t="s">
        <v>266</v>
      </c>
      <c r="E25" s="266">
        <f>IF(OR(D25="Ink Jet",D25="Impact"),"Value not needed",'Printer Calcs'!D4)</f>
        <v>40</v>
      </c>
      <c r="F25" s="266" t="s">
        <v>302</v>
      </c>
      <c r="G25" s="42">
        <v>0</v>
      </c>
    </row>
    <row r="26" spans="1:8" s="18" customFormat="1" ht="16.5" customHeight="1">
      <c r="A26" s="47"/>
      <c r="B26" s="195" t="s">
        <v>257</v>
      </c>
      <c r="C26" s="43">
        <v>0</v>
      </c>
      <c r="D26" s="384" t="s">
        <v>131</v>
      </c>
      <c r="E26" s="384" t="s">
        <v>323</v>
      </c>
      <c r="F26" s="266" t="s">
        <v>302</v>
      </c>
      <c r="G26" s="42">
        <v>0</v>
      </c>
    </row>
    <row r="27" spans="1:8" s="18" customFormat="1" ht="16.5" customHeight="1">
      <c r="A27" s="47"/>
      <c r="B27" s="195" t="s">
        <v>228</v>
      </c>
      <c r="C27" s="43">
        <v>0</v>
      </c>
      <c r="D27" s="261" t="s">
        <v>135</v>
      </c>
      <c r="E27" s="384" t="s">
        <v>323</v>
      </c>
      <c r="F27" s="266" t="s">
        <v>302</v>
      </c>
      <c r="G27" s="42">
        <v>0</v>
      </c>
    </row>
    <row r="28" spans="1:8" s="18" customFormat="1" ht="20.100000000000001" customHeight="1">
      <c r="A28" s="46" t="s">
        <v>5</v>
      </c>
      <c r="B28" s="23"/>
      <c r="C28" s="41"/>
      <c r="D28" s="197"/>
      <c r="E28" s="41"/>
      <c r="F28" s="197"/>
      <c r="G28" s="41"/>
      <c r="H28" s="39"/>
    </row>
    <row r="29" spans="1:8" s="18" customFormat="1" ht="16.5" customHeight="1">
      <c r="A29" s="47"/>
      <c r="B29" s="195" t="s">
        <v>227</v>
      </c>
      <c r="C29" s="43">
        <v>0</v>
      </c>
      <c r="D29" s="384" t="s">
        <v>131</v>
      </c>
      <c r="E29" s="266">
        <f>'Copier Calcs'!E4</f>
        <v>40</v>
      </c>
      <c r="F29" s="384" t="s">
        <v>131</v>
      </c>
      <c r="G29" s="42">
        <v>0</v>
      </c>
    </row>
    <row r="30" spans="1:8" s="18" customFormat="1" ht="16.5" customHeight="1">
      <c r="A30" s="47"/>
      <c r="B30" s="195" t="s">
        <v>228</v>
      </c>
      <c r="C30" s="43">
        <v>0</v>
      </c>
      <c r="D30" s="384" t="s">
        <v>131</v>
      </c>
      <c r="E30" s="384" t="s">
        <v>323</v>
      </c>
      <c r="F30" s="384" t="s">
        <v>131</v>
      </c>
      <c r="G30" s="42">
        <v>0</v>
      </c>
    </row>
    <row r="31" spans="1:8" s="18" customFormat="1" ht="15.95" customHeight="1">
      <c r="A31" s="47"/>
      <c r="B31" s="195"/>
      <c r="C31" s="23"/>
      <c r="D31" s="197"/>
      <c r="E31" s="41"/>
      <c r="G31" s="41"/>
    </row>
    <row r="32" spans="1:8" s="18" customFormat="1" ht="16.5" customHeight="1">
      <c r="A32" s="345" t="s">
        <v>308</v>
      </c>
      <c r="B32" s="23"/>
      <c r="C32" s="43">
        <v>0</v>
      </c>
      <c r="D32" s="384" t="s">
        <v>131</v>
      </c>
      <c r="E32" s="266">
        <f>'Fax Calcs'!E4</f>
        <v>15</v>
      </c>
      <c r="F32" s="384" t="s">
        <v>131</v>
      </c>
      <c r="G32" s="42">
        <v>0</v>
      </c>
      <c r="H32" s="39"/>
    </row>
    <row r="34" spans="1:8" s="18" customFormat="1" ht="16.5" customHeight="1">
      <c r="A34" s="345" t="s">
        <v>8</v>
      </c>
      <c r="B34" s="23"/>
      <c r="C34" s="43">
        <v>0</v>
      </c>
      <c r="D34" s="384" t="s">
        <v>131</v>
      </c>
      <c r="E34" s="384" t="s">
        <v>323</v>
      </c>
      <c r="F34" s="266" t="s">
        <v>302</v>
      </c>
      <c r="G34" s="42">
        <v>0</v>
      </c>
      <c r="H34" s="39"/>
    </row>
    <row r="35" spans="1:8" ht="26.25" customHeight="1">
      <c r="A35" s="48"/>
      <c r="B35" s="20"/>
      <c r="C35" s="20"/>
      <c r="D35" s="20"/>
      <c r="E35" s="20"/>
      <c r="F35" s="20"/>
    </row>
    <row r="36" spans="1:8" s="21" customFormat="1" ht="21" customHeight="1">
      <c r="A36" s="49"/>
      <c r="B36" s="473" t="s">
        <v>107</v>
      </c>
      <c r="C36" s="474"/>
      <c r="D36" s="474"/>
      <c r="E36" s="474"/>
      <c r="F36" s="474"/>
      <c r="G36" s="475"/>
      <c r="H36" s="16"/>
    </row>
    <row r="37" spans="1:8" ht="11.25" customHeight="1">
      <c r="H37" s="16"/>
    </row>
    <row r="38" spans="1:8" s="21" customFormat="1" ht="21" customHeight="1">
      <c r="A38" s="22"/>
      <c r="B38" s="470" t="s">
        <v>108</v>
      </c>
      <c r="C38" s="471"/>
      <c r="D38" s="471"/>
      <c r="E38" s="471"/>
      <c r="F38" s="471"/>
      <c r="G38" s="472"/>
      <c r="H38" s="22"/>
    </row>
    <row r="39" spans="1:8" ht="17.25" customHeight="1">
      <c r="A39" s="23"/>
      <c r="B39" s="23"/>
      <c r="C39" s="23"/>
      <c r="D39" s="23"/>
      <c r="E39" s="23"/>
      <c r="F39" s="23"/>
      <c r="G39" s="23"/>
      <c r="H39" s="23"/>
    </row>
    <row r="40" spans="1:8" ht="17.25" customHeight="1">
      <c r="A40" s="23"/>
      <c r="B40" s="23"/>
      <c r="C40" s="23"/>
      <c r="D40" s="195"/>
      <c r="E40" s="23"/>
      <c r="F40" s="23"/>
      <c r="G40" s="23"/>
      <c r="H40" s="23"/>
    </row>
    <row r="41" spans="1:8" ht="17.25" customHeight="1">
      <c r="A41" s="23"/>
      <c r="B41" s="23"/>
      <c r="C41" s="23"/>
      <c r="D41" s="23"/>
      <c r="E41" s="23"/>
      <c r="F41" s="23"/>
      <c r="G41" s="23"/>
      <c r="H41" s="23"/>
    </row>
    <row r="42" spans="1:8" ht="17.25" customHeight="1">
      <c r="A42" s="23"/>
      <c r="B42" s="23"/>
      <c r="C42" s="23"/>
      <c r="D42" s="23"/>
      <c r="E42" s="23"/>
      <c r="F42" s="23"/>
      <c r="G42" s="23"/>
      <c r="H42" s="23"/>
    </row>
    <row r="43" spans="1:8" ht="17.25" customHeight="1">
      <c r="A43" s="23"/>
      <c r="B43" s="23"/>
      <c r="C43" s="23"/>
      <c r="D43" s="23"/>
      <c r="E43" s="23"/>
      <c r="F43" s="23"/>
      <c r="G43" s="23"/>
      <c r="H43" s="23"/>
    </row>
    <row r="44" spans="1:8" ht="17.25" customHeight="1">
      <c r="A44" s="23"/>
      <c r="B44" s="23"/>
      <c r="C44" s="23"/>
      <c r="D44" s="23"/>
      <c r="E44" s="23"/>
      <c r="F44" s="23"/>
      <c r="G44" s="23"/>
      <c r="H44" s="23"/>
    </row>
    <row r="45" spans="1:8" ht="17.25" customHeight="1">
      <c r="A45" s="23"/>
      <c r="B45" s="23"/>
      <c r="C45" s="23"/>
      <c r="D45" s="23"/>
      <c r="E45" s="23"/>
      <c r="F45" s="23"/>
      <c r="G45" s="23"/>
      <c r="H45" s="23"/>
    </row>
    <row r="46" spans="1:8" ht="17.25" customHeight="1">
      <c r="A46" s="23"/>
      <c r="B46" s="23"/>
      <c r="C46" s="23"/>
      <c r="D46" s="23"/>
      <c r="E46" s="23"/>
      <c r="F46" s="23"/>
      <c r="G46" s="23"/>
      <c r="H46" s="23"/>
    </row>
    <row r="47" spans="1:8" ht="17.25" customHeight="1">
      <c r="A47" s="23"/>
      <c r="B47" s="23"/>
      <c r="C47" s="23"/>
      <c r="D47" s="23"/>
      <c r="E47" s="23"/>
      <c r="F47" s="23"/>
      <c r="G47" s="23"/>
      <c r="H47" s="23"/>
    </row>
    <row r="48" spans="1:8" ht="17.25" customHeight="1">
      <c r="A48" s="23"/>
      <c r="B48" s="23"/>
      <c r="C48" s="23"/>
      <c r="D48" s="23"/>
      <c r="E48" s="23"/>
      <c r="F48" s="23"/>
      <c r="G48" s="23"/>
      <c r="H48" s="23"/>
    </row>
    <row r="49" spans="1:8" ht="17.25" customHeight="1">
      <c r="A49" s="23"/>
      <c r="B49" s="23"/>
      <c r="C49" s="23"/>
      <c r="D49" s="23"/>
      <c r="E49" s="23"/>
      <c r="F49" s="23"/>
      <c r="G49" s="23"/>
      <c r="H49" s="23"/>
    </row>
    <row r="50" spans="1:8" ht="17.25" customHeight="1">
      <c r="A50" s="23"/>
      <c r="B50" s="23"/>
      <c r="C50" s="23"/>
      <c r="D50" s="23"/>
      <c r="E50" s="23"/>
      <c r="F50" s="23"/>
      <c r="G50" s="23"/>
      <c r="H50" s="23"/>
    </row>
    <row r="51" spans="1:8" ht="17.25" customHeight="1">
      <c r="A51" s="23"/>
      <c r="B51" s="23"/>
      <c r="C51" s="23"/>
      <c r="D51" s="23"/>
      <c r="E51" s="23"/>
      <c r="F51" s="23"/>
      <c r="G51" s="23"/>
      <c r="H51" s="23"/>
    </row>
    <row r="52" spans="1:8" ht="17.25" customHeight="1">
      <c r="A52" s="23"/>
      <c r="B52" s="23"/>
      <c r="C52" s="23"/>
      <c r="D52" s="23"/>
      <c r="E52" s="23"/>
      <c r="F52" s="23"/>
      <c r="G52" s="23"/>
      <c r="H52" s="23"/>
    </row>
    <row r="53" spans="1:8" ht="17.25" customHeight="1">
      <c r="A53" s="23"/>
      <c r="B53" s="23"/>
      <c r="C53" s="23"/>
      <c r="D53" s="23"/>
      <c r="E53" s="23"/>
      <c r="F53" s="23"/>
      <c r="G53" s="23"/>
      <c r="H53" s="23"/>
    </row>
    <row r="54" spans="1:8" ht="17.25" customHeight="1">
      <c r="A54" s="23"/>
      <c r="B54" s="23"/>
      <c r="C54" s="23"/>
      <c r="D54" s="23"/>
      <c r="E54" s="23"/>
      <c r="F54" s="23"/>
      <c r="G54" s="23"/>
      <c r="H54" s="23"/>
    </row>
    <row r="55" spans="1:8" ht="17.25" customHeight="1">
      <c r="A55" s="23"/>
      <c r="B55" s="23"/>
      <c r="C55" s="23"/>
      <c r="D55" s="23"/>
      <c r="E55" s="23"/>
      <c r="F55" s="23"/>
      <c r="G55" s="23"/>
      <c r="H55" s="23"/>
    </row>
    <row r="56" spans="1:8" ht="17.25" customHeight="1">
      <c r="A56" s="23"/>
      <c r="B56" s="23"/>
      <c r="C56" s="23"/>
      <c r="D56" s="23"/>
      <c r="E56" s="23"/>
      <c r="F56" s="23"/>
      <c r="G56" s="23"/>
      <c r="H56" s="23"/>
    </row>
    <row r="57" spans="1:8" ht="17.25" customHeight="1">
      <c r="A57" s="23"/>
      <c r="B57" s="23"/>
      <c r="C57" s="23"/>
      <c r="D57" s="23"/>
      <c r="E57" s="23"/>
      <c r="F57" s="23"/>
      <c r="G57" s="23"/>
      <c r="H57" s="23"/>
    </row>
    <row r="58" spans="1:8" ht="17.25" customHeight="1">
      <c r="A58" s="23"/>
      <c r="B58" s="23"/>
      <c r="C58" s="23"/>
      <c r="D58" s="23"/>
      <c r="E58" s="23"/>
      <c r="F58" s="23"/>
      <c r="G58" s="23"/>
      <c r="H58" s="23"/>
    </row>
    <row r="59" spans="1:8" ht="17.25" customHeight="1">
      <c r="A59" s="23"/>
      <c r="B59" s="23"/>
      <c r="C59" s="23"/>
      <c r="D59" s="23"/>
      <c r="E59" s="23"/>
      <c r="F59" s="23"/>
      <c r="G59" s="23"/>
      <c r="H59" s="23"/>
    </row>
    <row r="60" spans="1:8" ht="17.25" customHeight="1">
      <c r="A60" s="23"/>
      <c r="B60" s="23"/>
      <c r="C60" s="23"/>
      <c r="D60" s="23"/>
      <c r="E60" s="23"/>
      <c r="F60" s="23"/>
      <c r="G60" s="23"/>
      <c r="H60" s="23"/>
    </row>
    <row r="61" spans="1:8" ht="17.25" customHeight="1">
      <c r="A61" s="23"/>
      <c r="B61" s="23"/>
      <c r="C61" s="23"/>
      <c r="D61" s="23"/>
      <c r="E61" s="23"/>
      <c r="F61" s="23"/>
      <c r="G61" s="23"/>
      <c r="H61" s="23"/>
    </row>
    <row r="62" spans="1:8" ht="17.25" customHeight="1">
      <c r="A62" s="23"/>
      <c r="B62" s="23"/>
      <c r="C62" s="23"/>
      <c r="D62" s="23"/>
      <c r="E62" s="23"/>
      <c r="F62" s="23"/>
      <c r="G62" s="23"/>
      <c r="H62" s="23"/>
    </row>
    <row r="63" spans="1:8" ht="17.25" customHeight="1">
      <c r="A63" s="23"/>
      <c r="B63" s="23"/>
      <c r="C63" s="23"/>
      <c r="D63" s="23"/>
      <c r="E63" s="23"/>
      <c r="F63" s="23"/>
      <c r="G63" s="23"/>
      <c r="H63" s="23"/>
    </row>
    <row r="64" spans="1:8" ht="17.25" customHeight="1">
      <c r="A64" s="23"/>
      <c r="B64" s="23"/>
      <c r="C64" s="23"/>
      <c r="D64" s="23"/>
      <c r="E64" s="23"/>
      <c r="F64" s="23"/>
      <c r="G64" s="23"/>
      <c r="H64" s="23"/>
    </row>
    <row r="65" spans="1:8" ht="17.25" customHeight="1">
      <c r="A65" s="23"/>
      <c r="B65" s="23"/>
      <c r="C65" s="23"/>
      <c r="D65" s="23"/>
      <c r="E65" s="23"/>
      <c r="F65" s="23"/>
      <c r="G65" s="23"/>
      <c r="H65" s="23"/>
    </row>
    <row r="66" spans="1:8" ht="17.25" customHeight="1">
      <c r="A66" s="23"/>
      <c r="B66" s="23"/>
      <c r="C66" s="23"/>
      <c r="D66" s="23"/>
      <c r="E66" s="23"/>
      <c r="F66" s="23"/>
      <c r="G66" s="23"/>
      <c r="H66" s="23"/>
    </row>
    <row r="67" spans="1:8" ht="17.25" customHeight="1">
      <c r="A67" s="23"/>
      <c r="B67" s="23"/>
      <c r="C67" s="23"/>
      <c r="D67" s="23"/>
      <c r="E67" s="23"/>
      <c r="F67" s="23"/>
      <c r="G67" s="23"/>
      <c r="H67" s="23"/>
    </row>
    <row r="68" spans="1:8" ht="17.25" customHeight="1">
      <c r="A68" s="23"/>
      <c r="B68" s="23"/>
      <c r="C68" s="23"/>
      <c r="D68" s="23"/>
      <c r="E68" s="23"/>
      <c r="F68" s="23"/>
      <c r="G68" s="23"/>
      <c r="H68" s="23"/>
    </row>
    <row r="69" spans="1:8" ht="17.25" customHeight="1">
      <c r="A69" s="23"/>
      <c r="B69" s="23"/>
      <c r="C69" s="23"/>
      <c r="D69" s="23"/>
      <c r="E69" s="23"/>
      <c r="F69" s="23"/>
      <c r="G69" s="23"/>
      <c r="H69" s="23"/>
    </row>
    <row r="70" spans="1:8" ht="17.25" customHeight="1">
      <c r="A70" s="23"/>
      <c r="B70" s="23"/>
      <c r="C70" s="23"/>
      <c r="D70" s="23"/>
      <c r="E70" s="23"/>
      <c r="F70" s="23"/>
      <c r="G70" s="23"/>
      <c r="H70" s="23"/>
    </row>
    <row r="71" spans="1:8" ht="17.25" customHeight="1">
      <c r="A71" s="23"/>
      <c r="B71" s="23"/>
      <c r="C71" s="23"/>
      <c r="D71" s="23"/>
      <c r="E71" s="23"/>
      <c r="F71" s="23"/>
      <c r="G71" s="23"/>
      <c r="H71" s="23"/>
    </row>
    <row r="72" spans="1:8" ht="17.25" customHeight="1">
      <c r="A72" s="23"/>
      <c r="B72" s="23"/>
      <c r="C72" s="23"/>
      <c r="D72" s="23"/>
      <c r="E72" s="23"/>
      <c r="F72" s="23"/>
      <c r="G72" s="23"/>
      <c r="H72" s="23"/>
    </row>
    <row r="73" spans="1:8" ht="17.25" customHeight="1">
      <c r="A73" s="23"/>
      <c r="B73" s="23"/>
      <c r="C73" s="23"/>
      <c r="D73" s="23"/>
      <c r="E73" s="23"/>
      <c r="F73" s="23"/>
      <c r="G73" s="23"/>
      <c r="H73" s="23"/>
    </row>
    <row r="74" spans="1:8" ht="17.25" customHeight="1">
      <c r="A74" s="23"/>
      <c r="B74" s="23"/>
      <c r="C74" s="23"/>
      <c r="D74" s="23"/>
      <c r="E74" s="23"/>
      <c r="F74" s="23"/>
      <c r="G74" s="23"/>
      <c r="H74" s="23"/>
    </row>
    <row r="75" spans="1:8" ht="17.25" customHeight="1">
      <c r="A75" s="23"/>
      <c r="B75" s="23"/>
      <c r="C75" s="23"/>
      <c r="D75" s="23"/>
      <c r="E75" s="23"/>
      <c r="F75" s="23"/>
      <c r="G75" s="23"/>
      <c r="H75" s="23"/>
    </row>
    <row r="76" spans="1:8" ht="17.25" customHeight="1">
      <c r="A76" s="23"/>
      <c r="B76" s="23"/>
      <c r="C76" s="23"/>
      <c r="D76" s="23"/>
      <c r="E76" s="23"/>
      <c r="F76" s="23"/>
      <c r="G76" s="23"/>
      <c r="H76" s="23"/>
    </row>
    <row r="77" spans="1:8" ht="17.25" customHeight="1">
      <c r="A77" s="23"/>
      <c r="B77" s="23"/>
      <c r="C77" s="23"/>
      <c r="D77" s="23"/>
      <c r="E77" s="23"/>
      <c r="F77" s="23"/>
      <c r="G77" s="23"/>
      <c r="H77" s="23"/>
    </row>
    <row r="78" spans="1:8" ht="17.25" customHeight="1">
      <c r="A78" s="23"/>
      <c r="B78" s="23"/>
      <c r="C78" s="23"/>
      <c r="D78" s="23"/>
      <c r="E78" s="23"/>
      <c r="F78" s="23"/>
      <c r="G78" s="23"/>
      <c r="H78" s="23"/>
    </row>
    <row r="79" spans="1:8" ht="17.25" customHeight="1">
      <c r="A79" s="23"/>
      <c r="B79" s="23"/>
      <c r="C79" s="23"/>
      <c r="D79" s="23"/>
      <c r="E79" s="23"/>
      <c r="F79" s="23"/>
      <c r="G79" s="23"/>
      <c r="H79" s="23"/>
    </row>
    <row r="80" spans="1:8" ht="17.25" customHeight="1">
      <c r="A80" s="23"/>
      <c r="B80" s="23"/>
      <c r="C80" s="23"/>
      <c r="D80" s="23"/>
      <c r="E80" s="23"/>
      <c r="F80" s="23"/>
      <c r="G80" s="23"/>
      <c r="H80" s="23"/>
    </row>
    <row r="81" spans="1:8" ht="17.25" customHeight="1">
      <c r="A81" s="23"/>
      <c r="B81" s="23"/>
      <c r="C81" s="23"/>
      <c r="D81" s="23"/>
      <c r="E81" s="23"/>
      <c r="F81" s="23"/>
      <c r="G81" s="23"/>
      <c r="H81" s="23"/>
    </row>
    <row r="82" spans="1:8" ht="17.25" customHeight="1">
      <c r="A82" s="23"/>
      <c r="B82" s="23"/>
      <c r="C82" s="23"/>
      <c r="D82" s="23"/>
      <c r="E82" s="23"/>
      <c r="F82" s="23"/>
      <c r="G82" s="23"/>
      <c r="H82" s="23"/>
    </row>
    <row r="83" spans="1:8" ht="17.25" customHeight="1"/>
    <row r="84" spans="1:8" ht="17.25" customHeight="1"/>
    <row r="85" spans="1:8" ht="17.25" customHeight="1"/>
    <row r="86" spans="1:8" ht="17.25" customHeight="1"/>
    <row r="87" spans="1:8" ht="17.25" customHeight="1"/>
    <row r="88" spans="1:8" ht="17.25" customHeight="1"/>
    <row r="89" spans="1:8" ht="17.25" customHeight="1"/>
    <row r="90" spans="1:8" ht="17.25" customHeight="1"/>
    <row r="91" spans="1:8" ht="17.25" customHeight="1"/>
    <row r="92" spans="1:8" ht="17.25" customHeight="1"/>
    <row r="93" spans="1:8" ht="17.25" customHeight="1"/>
    <row r="94" spans="1:8" ht="17.25" customHeight="1"/>
    <row r="95" spans="1:8" ht="17.25" customHeight="1"/>
    <row r="96" spans="1:8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</sheetData>
  <mergeCells count="4">
    <mergeCell ref="B38:G38"/>
    <mergeCell ref="B36:G36"/>
    <mergeCell ref="A4:C4"/>
    <mergeCell ref="A5:F5"/>
  </mergeCells>
  <phoneticPr fontId="0" type="noConversion"/>
  <conditionalFormatting sqref="D12:G13 D19:E20 D32:G32 D22:G23 D29:G30 D34:G34 D25:G27 G15 G17">
    <cfRule type="expression" dxfId="76" priority="6" stopIfTrue="1">
      <formula>$C12=0</formula>
    </cfRule>
  </conditionalFormatting>
  <conditionalFormatting sqref="E22">
    <cfRule type="cellIs" dxfId="75" priority="10" operator="equal">
      <formula>"Value not needed"</formula>
    </cfRule>
  </conditionalFormatting>
  <conditionalFormatting sqref="E25">
    <cfRule type="cellIs" dxfId="74" priority="65" operator="equal">
      <formula>"Value not needed"</formula>
    </cfRule>
  </conditionalFormatting>
  <conditionalFormatting sqref="D15 D17">
    <cfRule type="expression" dxfId="73" priority="4" stopIfTrue="1">
      <formula>$C15=0</formula>
    </cfRule>
  </conditionalFormatting>
  <conditionalFormatting sqref="E15:F15">
    <cfRule type="expression" dxfId="72" priority="3" stopIfTrue="1">
      <formula>$C15=0</formula>
    </cfRule>
  </conditionalFormatting>
  <conditionalFormatting sqref="E17">
    <cfRule type="expression" dxfId="71" priority="2" stopIfTrue="1">
      <formula>$C17=0</formula>
    </cfRule>
  </conditionalFormatting>
  <conditionalFormatting sqref="F17">
    <cfRule type="expression" dxfId="70" priority="1" stopIfTrue="1">
      <formula>$C17=0</formula>
    </cfRule>
  </conditionalFormatting>
  <dataValidations xWindow="499" yWindow="460" count="18">
    <dataValidation allowBlank="1" error="The value must be between 0 and 100%." prompt="If Quantity is 1, input either 0% or 100%." sqref="D29:D30 D26 D34 D32 D20 F29:F30 F32"/>
    <dataValidation allowBlank="1" showInputMessage="1" showErrorMessage="1" prompt="Positive value indicates higher price for ENERGY STAR model than for conventional model." sqref="G32 E19:E20 G22:G23 G12:G13 G29:G30 G25:G27 G34 G15 G17"/>
    <dataValidation type="whole" allowBlank="1" showInputMessage="1" showErrorMessage="1" sqref="C32 C19:C20 C22:C23 C12:C13 C29:C30 C25:C27 C34 C15 C17">
      <formula1>0</formula1>
      <formula2>100000</formula2>
    </dataValidation>
    <dataValidation type="list" allowBlank="1" showInputMessage="1" showErrorMessage="1" error="You must select an option from the pull-down list." prompt="If your quantity is 1, input 0 if you don't have sleep settings enabled, or 100% if you do._x000a__x000a_If your quantity is more than 1, input the portion of units with sleep settings enabled as a percentage between 0 and 100%. _x000a__x000a_Default value = 8.0%" sqref="F12:F13">
      <formula1>"100%,75%,50%,25%,15%,8%,0%"</formula1>
    </dataValidation>
    <dataValidation type="list" allowBlank="1" showInputMessage="1" showErrorMessage="1" error="You must select an option from the pull-down list." prompt="If your quantity is 1, input 0 if you don't turn it off at night, or 100% if you do._x000a__x000a_If your quantity is more than 1, input the portion of units turned off at night as a percentage between 0 and 100%. _x000a__x000a_Default value = 36.0%" sqref="E12:E13">
      <formula1>"100%,78%,75%, 50%,36%,25%,0%"</formula1>
    </dataValidation>
    <dataValidation type="decimal" allowBlank="1" showInputMessage="1" showErrorMessage="1" sqref="C9">
      <formula1>0</formula1>
      <formula2>1</formula2>
    </dataValidation>
    <dataValidation type="list" allowBlank="1" showInputMessage="1" showErrorMessage="1" error="You must select an option from the pull-down list." prompt="Select either fast ethernet or gigabit ethernet for desktop phones" sqref="D19">
      <formula1>"Fast ethernet (10/100 base-T), Gigabit ethernet (10/100/1000 base-T)"</formula1>
    </dataValidation>
    <dataValidation type="list" allowBlank="1" showInputMessage="1" showErrorMessage="1" error="You must select an option from the pull-down list." prompt="- Low = budget or low-end model_x000a_- Medium = mid-grade model _x000a_- High = high-end model_x000a__x000a_See Desktop Calcs tab for more detail on performance levels." sqref="D12">
      <formula1>"Low, Medium, High"</formula1>
    </dataValidation>
    <dataValidation type="list" allowBlank="1" showInputMessage="1" showErrorMessage="1" error="You must select an option from the pull-down list." prompt="- Low = budget or low-end model_x000a_- Medium = mid-grade model _x000a_- High = high-end model_x000a__x000a_See Laptop Calcs tab for more detail on performance levels." sqref="D13">
      <formula1>"Low, Medium, High"</formula1>
    </dataValidation>
    <dataValidation type="list" allowBlank="1" showInputMessage="1" showErrorMessage="1" error="You must select an option from the pull-down list." prompt="Enter either yes or no." sqref="F22:F23 F34 F25:F27">
      <formula1>"Yes, No"</formula1>
    </dataValidation>
    <dataValidation type="decimal" allowBlank="1" showInputMessage="1" showErrorMessage="1" error="Enter a value between 2 and 200." prompt="Please enter the printer speed (ipm), if known_x000a_-Default value = 40_x000a_-Value not needed for inkjet and impact type printers" sqref="E25">
      <formula1>2</formula1>
      <formula2>200</formula2>
    </dataValidation>
    <dataValidation type="decimal" allowBlank="1" showInputMessage="1" showErrorMessage="1" error="Enter a value between 2 and 100." prompt="Please enter the copier speed (ipm), if known_x000a_-Default value = 40" sqref="E29">
      <formula1>2</formula1>
      <formula2>100</formula2>
    </dataValidation>
    <dataValidation type="decimal" allowBlank="1" showInputMessage="1" showErrorMessage="1" error="Enter a value between 1 and 100." prompt="Please enter the fax machine speed (ipm), if known_x000a_-Default value = 15" sqref="E32">
      <formula1>1</formula1>
      <formula2>100</formula2>
    </dataValidation>
    <dataValidation allowBlank="1" showInputMessage="1" showErrorMessage="1" prompt="Speed is not needed to calculate the energy consumption by this product." sqref="E23 E30 E34 E26:E27"/>
    <dataValidation type="decimal" allowBlank="1" showInputMessage="1" showErrorMessage="1" error="Enter a value between 2 and 200." prompt="Please enter the MFD speed (ipm), if known_x000a_-Default value = 40_x000a_-Value not needed for inkjet type MFDs" sqref="E22">
      <formula1>2</formula1>
      <formula2>200</formula2>
    </dataValidation>
    <dataValidation type="decimal" allowBlank="1" showErrorMessage="1" error="Value must be greater than or equal to 0 and less than or equal to 24" sqref="E17:F17">
      <formula1>0</formula1>
      <formula2>24</formula2>
    </dataValidation>
    <dataValidation type="list" allowBlank="1" showInputMessage="1" showErrorMessage="1" error="You must select an option from the pull-down list." prompt="If your quantity is 1, input 0 if you don't have sleep settings enabled, or 100% if you do._x000a__x000a_If your quantity is more than 1, input the portion of units with sleep settings enabled as a percentage between 0 and 100%. _x000a__x000a_Default value = 81%" sqref="F15">
      <formula1>"100%,81%,75%,50%,40%,25%,0%"</formula1>
    </dataValidation>
    <dataValidation type="list" allowBlank="1" showInputMessage="1" showErrorMessage="1" error="You must select an option from the pull-down list." prompt="If your quantity is 1, input 0 if you don't turn it off at night, or 100% if you do._x000a__x000a_If your quantity is more than 1, input the portion of units turned off at night as a percentage between 0 and 100%. _x000a__x000a_Default value = 18%" sqref="E15">
      <formula1>"100%,75%,50%,25%,18%,0%"</formula1>
    </dataValidation>
  </dataValidations>
  <hyperlinks>
    <hyperlink ref="B36:G36" location="RESULTS!A1" display="Click here to go to the RESULTS tab and see your savings."/>
    <hyperlink ref="A4:C4" r:id="rId1" display="See www.energystar.gov for information on other ENERGY STAR products."/>
    <hyperlink ref="A5" r:id="rId2"/>
  </hyperlinks>
  <printOptions horizontalCentered="1"/>
  <pageMargins left="0.5" right="0.5" top="0.5" bottom="0.5" header="0.25" footer="0.25"/>
  <pageSetup scale="74" orientation="landscape" r:id="rId3"/>
  <headerFooter alignWithMargins="0"/>
  <ignoredErrors>
    <ignoredError sqref="C9 E12:F13 E22:E32 E15:F15 D17:E17 F17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6" name="Drop Down 3">
              <controlPr defaultSize="0" autoLine="0" autoPict="0">
                <anchor moveWithCells="1" sizeWithCells="1">
                  <from>
                    <xdr:col>2</xdr:col>
                    <xdr:colOff>0</xdr:colOff>
                    <xdr:row>7</xdr:row>
                    <xdr:rowOff>19050</xdr:rowOff>
                  </from>
                  <to>
                    <xdr:col>3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7" name="Drop Down 28">
              <controlPr defaultSize="0" autoLine="0" autoPict="0">
                <anchor moveWithCells="1" sizeWithCells="1">
                  <from>
                    <xdr:col>2</xdr:col>
                    <xdr:colOff>0</xdr:colOff>
                    <xdr:row>6</xdr:row>
                    <xdr:rowOff>123825</xdr:rowOff>
                  </from>
                  <to>
                    <xdr:col>3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99" yWindow="460" count="6">
        <x14:dataValidation type="list" allowBlank="1" showInputMessage="1" showErrorMessage="1" error="You must select an option from the pull-down list." prompt="Select a type from the list.">
          <x14:formula1>
            <xm:f>'Printer Calcs'!$D$10:$D$15</xm:f>
          </x14:formula1>
          <xm:sqref>D25</xm:sqref>
        </x14:dataValidation>
        <x14:dataValidation type="list" allowBlank="1" showInputMessage="1" showErrorMessage="1" error="You must select an option from the pull-down list." prompt="Select either ink jet or other.">
          <x14:formula1>
            <xm:f>'Printer Calcs'!$D$16:$D$17</xm:f>
          </x14:formula1>
          <xm:sqref>D27</xm:sqref>
        </x14:dataValidation>
        <x14:dataValidation type="list" allowBlank="1" showInputMessage="1" showErrorMessage="1" error="You must select an option from the pull-down list." prompt="Select a type from the list.">
          <x14:formula1>
            <xm:f>'MFD Calcs'!$D$4:$D$7</xm:f>
          </x14:formula1>
          <xm:sqref>D22</xm:sqref>
        </x14:dataValidation>
        <x14:dataValidation type="list" allowBlank="1" showInputMessage="1" showErrorMessage="1" error="You must select an option from the pull-down list." prompt="Select either ink jet or other.">
          <x14:formula1>
            <xm:f>'MFD Calcs'!$D$8:$D$9</xm:f>
          </x14:formula1>
          <xm:sqref>D23</xm:sqref>
        </x14:dataValidation>
        <x14:dataValidation type="list" allowBlank="1">
          <x14:formula1>
            <xm:f>'Monitor Calcs'!$C$10:$C$14</xm:f>
          </x14:formula1>
          <xm:sqref>D15</xm:sqref>
        </x14:dataValidation>
        <x14:dataValidation type="list" allowBlank="1">
          <x14:formula1>
            <xm:f>'Signage Calcs'!$C$9:$C$12</xm:f>
          </x14:formula1>
          <xm:sqref>D17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U59"/>
  <sheetViews>
    <sheetView showGridLines="0" showRowColHeaders="0" zoomScaleNormal="100" zoomScaleSheetLayoutView="100" workbookViewId="0">
      <selection activeCell="A3" sqref="A3"/>
    </sheetView>
  </sheetViews>
  <sheetFormatPr defaultColWidth="17.5703125" defaultRowHeight="12.75"/>
  <cols>
    <col min="1" max="1" width="4.7109375" style="109" customWidth="1"/>
    <col min="2" max="2" width="18.7109375" style="118" customWidth="1"/>
    <col min="3" max="3" width="18.7109375" style="119" customWidth="1"/>
    <col min="4" max="4" width="18.7109375" style="112" customWidth="1"/>
    <col min="5" max="8" width="18.7109375" style="109" customWidth="1"/>
    <col min="9" max="21" width="17.5703125" style="109" customWidth="1"/>
    <col min="22" max="16384" width="17.5703125" style="110"/>
  </cols>
  <sheetData>
    <row r="1" spans="1:13" s="104" customFormat="1" ht="30" customHeight="1">
      <c r="A1" s="98" t="s">
        <v>124</v>
      </c>
      <c r="B1" s="120"/>
      <c r="C1" s="121"/>
      <c r="D1" s="121"/>
      <c r="E1" s="122"/>
      <c r="G1" s="109"/>
      <c r="H1" s="109"/>
      <c r="I1" s="109"/>
    </row>
    <row r="2" spans="1:13" s="215" customFormat="1" ht="22.5" customHeight="1">
      <c r="A2" s="61" t="s">
        <v>232</v>
      </c>
      <c r="B2" s="187"/>
      <c r="C2" s="187"/>
      <c r="D2" s="188"/>
      <c r="E2" s="129"/>
      <c r="F2" s="129"/>
      <c r="G2" s="265"/>
      <c r="H2" s="265"/>
      <c r="I2" s="265"/>
      <c r="J2" s="265"/>
      <c r="K2" s="265"/>
      <c r="L2" s="265"/>
      <c r="M2" s="265"/>
    </row>
    <row r="3" spans="1:13" s="215" customFormat="1">
      <c r="A3" s="127"/>
      <c r="B3" s="563"/>
      <c r="C3" s="502"/>
      <c r="D3" s="502"/>
      <c r="E3" s="334" t="s">
        <v>191</v>
      </c>
      <c r="F3" s="334" t="s">
        <v>110</v>
      </c>
      <c r="G3" s="107"/>
      <c r="H3" s="107"/>
      <c r="I3" s="107"/>
      <c r="J3" s="107"/>
      <c r="K3" s="107"/>
      <c r="L3" s="107"/>
    </row>
    <row r="4" spans="1:13" s="215" customFormat="1" ht="12" customHeight="1">
      <c r="A4" s="127"/>
      <c r="B4" s="558" t="s">
        <v>234</v>
      </c>
      <c r="C4" s="502"/>
      <c r="D4" s="269" t="s">
        <v>225</v>
      </c>
      <c r="E4" s="270">
        <v>40</v>
      </c>
      <c r="F4" s="270">
        <f>INPUTS!E29</f>
        <v>40</v>
      </c>
      <c r="G4" s="107"/>
      <c r="H4" s="107"/>
      <c r="I4" s="107"/>
      <c r="J4" s="107"/>
      <c r="K4" s="107"/>
      <c r="L4" s="107"/>
    </row>
    <row r="5" spans="1:13" s="75" customFormat="1" ht="33" customHeight="1">
      <c r="A5" s="61" t="s">
        <v>167</v>
      </c>
      <c r="B5" s="99"/>
      <c r="C5" s="101"/>
      <c r="D5" s="102"/>
      <c r="E5" s="78"/>
      <c r="F5" s="201"/>
      <c r="G5" s="260"/>
      <c r="H5" s="79"/>
      <c r="I5" s="79"/>
    </row>
    <row r="6" spans="1:13" s="75" customFormat="1" ht="12" customHeight="1">
      <c r="A6" s="61"/>
      <c r="B6" s="605"/>
      <c r="C6" s="522" t="s">
        <v>226</v>
      </c>
      <c r="D6" s="497" t="s">
        <v>70</v>
      </c>
      <c r="E6" s="546"/>
      <c r="F6" s="497" t="s">
        <v>69</v>
      </c>
      <c r="G6" s="546"/>
      <c r="H6" s="79"/>
    </row>
    <row r="7" spans="1:13" s="75" customFormat="1" ht="12" customHeight="1">
      <c r="A7" s="61"/>
      <c r="B7" s="606"/>
      <c r="C7" s="600"/>
      <c r="D7" s="325" t="s">
        <v>270</v>
      </c>
      <c r="E7" s="325" t="s">
        <v>271</v>
      </c>
      <c r="F7" s="325" t="s">
        <v>270</v>
      </c>
      <c r="G7" s="325" t="s">
        <v>271</v>
      </c>
      <c r="H7" s="79"/>
    </row>
    <row r="8" spans="1:13" s="75" customFormat="1" ht="12" customHeight="1">
      <c r="A8" s="61"/>
      <c r="B8" s="325" t="s">
        <v>171</v>
      </c>
      <c r="C8" s="333" t="s">
        <v>228</v>
      </c>
      <c r="D8" s="218">
        <v>30</v>
      </c>
      <c r="E8" s="218">
        <v>1</v>
      </c>
      <c r="F8" s="218">
        <v>8.1999999999999993</v>
      </c>
      <c r="G8" s="218">
        <v>0.5</v>
      </c>
      <c r="H8" s="79"/>
    </row>
    <row r="9" spans="1:13" s="75" customFormat="1" ht="12" customHeight="1">
      <c r="A9" s="61"/>
      <c r="B9" s="99"/>
      <c r="C9" s="101"/>
      <c r="D9" s="102"/>
      <c r="E9" s="78"/>
      <c r="F9" s="201"/>
      <c r="G9" s="260"/>
      <c r="H9" s="79"/>
      <c r="I9" s="79"/>
    </row>
    <row r="10" spans="1:13" s="215" customFormat="1" ht="12" customHeight="1">
      <c r="A10" s="127"/>
      <c r="B10" s="501"/>
      <c r="C10" s="502"/>
      <c r="D10" s="272" t="s">
        <v>233</v>
      </c>
      <c r="E10" s="272" t="s">
        <v>70</v>
      </c>
      <c r="F10" s="281" t="s">
        <v>69</v>
      </c>
      <c r="G10" s="107"/>
      <c r="H10" s="109"/>
      <c r="I10" s="104"/>
      <c r="J10" s="104"/>
      <c r="K10" s="104"/>
      <c r="L10" s="107"/>
    </row>
    <row r="11" spans="1:13" s="215" customFormat="1" ht="12" customHeight="1">
      <c r="A11" s="127"/>
      <c r="B11" s="558" t="s">
        <v>246</v>
      </c>
      <c r="C11" s="602" t="s">
        <v>225</v>
      </c>
      <c r="D11" s="305" t="s">
        <v>241</v>
      </c>
      <c r="E11" s="306">
        <v>1</v>
      </c>
      <c r="F11" s="306">
        <v>0.3</v>
      </c>
      <c r="G11" s="107"/>
      <c r="H11" s="265"/>
      <c r="I11" s="265"/>
      <c r="J11" s="265"/>
      <c r="K11" s="265"/>
      <c r="L11" s="107"/>
    </row>
    <row r="12" spans="1:13" s="215" customFormat="1" ht="12" customHeight="1">
      <c r="A12" s="127"/>
      <c r="B12" s="559"/>
      <c r="C12" s="603"/>
      <c r="D12" s="305" t="s">
        <v>251</v>
      </c>
      <c r="E12" s="306">
        <v>1</v>
      </c>
      <c r="F12" s="306">
        <f xml:space="preserve"> F4 * 0.04 + 0.1</f>
        <v>1.7000000000000002</v>
      </c>
      <c r="G12" s="107"/>
      <c r="H12" s="107"/>
      <c r="I12" s="107"/>
      <c r="J12" s="107"/>
      <c r="K12" s="107"/>
      <c r="L12" s="107"/>
    </row>
    <row r="13" spans="1:13" s="215" customFormat="1" ht="12" customHeight="1">
      <c r="A13" s="127"/>
      <c r="B13" s="559"/>
      <c r="C13" s="603"/>
      <c r="D13" s="305" t="s">
        <v>252</v>
      </c>
      <c r="E13" s="306">
        <f xml:space="preserve"> F4 * 0.1 - 0.5</f>
        <v>3.5</v>
      </c>
      <c r="F13" s="306">
        <f xml:space="preserve"> F4 * 0.04 + 0.1</f>
        <v>1.7000000000000002</v>
      </c>
      <c r="G13" s="107"/>
      <c r="H13" s="107"/>
      <c r="I13" s="107"/>
      <c r="J13" s="107"/>
      <c r="K13" s="107"/>
      <c r="L13" s="107"/>
    </row>
    <row r="14" spans="1:13" s="215" customFormat="1" ht="12" customHeight="1">
      <c r="A14" s="127"/>
      <c r="B14" s="584"/>
      <c r="C14" s="603"/>
      <c r="D14" s="305" t="s">
        <v>242</v>
      </c>
      <c r="E14" s="306">
        <f xml:space="preserve"> F4 * 0.1 - 0.5</f>
        <v>3.5</v>
      </c>
      <c r="F14" s="306">
        <f>F4 * 0.06 - 0.3</f>
        <v>2.1</v>
      </c>
      <c r="G14" s="107"/>
      <c r="H14" s="79"/>
      <c r="I14" s="75"/>
      <c r="J14" s="75"/>
      <c r="K14" s="75"/>
      <c r="L14" s="107"/>
    </row>
    <row r="15" spans="1:13" s="215" customFormat="1" ht="12" customHeight="1">
      <c r="A15" s="127"/>
      <c r="B15" s="584"/>
      <c r="C15" s="603"/>
      <c r="D15" s="305" t="s">
        <v>243</v>
      </c>
      <c r="E15" s="306">
        <f xml:space="preserve"> F4 * 0.1 - 0.5</f>
        <v>3.5</v>
      </c>
      <c r="F15" s="306">
        <f xml:space="preserve"> F4 * 0.11 - 1.8</f>
        <v>2.6000000000000005</v>
      </c>
      <c r="G15" s="107"/>
      <c r="H15" s="75"/>
      <c r="I15" s="75"/>
      <c r="J15" s="75"/>
      <c r="K15" s="75"/>
      <c r="L15" s="107"/>
    </row>
    <row r="16" spans="1:13" s="215" customFormat="1" ht="12" customHeight="1">
      <c r="A16" s="127"/>
      <c r="B16" s="584"/>
      <c r="C16" s="603"/>
      <c r="D16" s="305" t="s">
        <v>244</v>
      </c>
      <c r="E16" s="306">
        <f xml:space="preserve"> F4 * 0.35 - 10.3</f>
        <v>3.6999999999999993</v>
      </c>
      <c r="F16" s="306">
        <f xml:space="preserve"> F4 * 0.16 - 3.8</f>
        <v>2.6000000000000005</v>
      </c>
      <c r="G16" s="107"/>
      <c r="H16" s="75"/>
      <c r="I16" s="75"/>
      <c r="J16" s="75"/>
      <c r="K16" s="75"/>
      <c r="L16" s="107"/>
    </row>
    <row r="17" spans="1:12" s="215" customFormat="1" ht="12" customHeight="1">
      <c r="A17" s="127"/>
      <c r="B17" s="584"/>
      <c r="C17" s="603"/>
      <c r="D17" s="305" t="s">
        <v>253</v>
      </c>
      <c r="E17" s="306">
        <f xml:space="preserve"> F4 * 0.35 - 10.3</f>
        <v>3.6999999999999993</v>
      </c>
      <c r="F17" s="306">
        <f xml:space="preserve"> F4 * 0.2 - 6.4</f>
        <v>1.5999999999999996</v>
      </c>
      <c r="H17" s="75"/>
      <c r="I17" s="75"/>
      <c r="J17" s="75"/>
      <c r="K17" s="75"/>
      <c r="L17" s="107"/>
    </row>
    <row r="18" spans="1:12" s="215" customFormat="1" ht="12" customHeight="1">
      <c r="A18" s="127"/>
      <c r="B18" s="584"/>
      <c r="C18" s="603"/>
      <c r="D18" s="305" t="s">
        <v>254</v>
      </c>
      <c r="E18" s="306">
        <f xml:space="preserve"> F4 * 0.7 - 39</f>
        <v>-11</v>
      </c>
      <c r="F18" s="306">
        <f xml:space="preserve"> F4 * 0.2 - 6.4</f>
        <v>1.5999999999999996</v>
      </c>
      <c r="G18" s="308"/>
      <c r="H18" s="79"/>
      <c r="I18" s="75"/>
      <c r="J18" s="75"/>
      <c r="K18" s="75"/>
      <c r="L18" s="107"/>
    </row>
    <row r="19" spans="1:12" s="215" customFormat="1" ht="12" customHeight="1">
      <c r="A19" s="127"/>
      <c r="B19" s="584"/>
      <c r="C19" s="603"/>
      <c r="D19" s="305" t="s">
        <v>245</v>
      </c>
      <c r="E19" s="306">
        <f xml:space="preserve"> F4 * 0.7 - 39</f>
        <v>-11</v>
      </c>
      <c r="F19" s="306">
        <f xml:space="preserve"> F4 * 0.55 - 37.9</f>
        <v>-15.899999999999999</v>
      </c>
      <c r="G19" s="107"/>
      <c r="H19" s="107"/>
      <c r="I19" s="107"/>
      <c r="J19" s="107"/>
      <c r="K19" s="107"/>
      <c r="L19" s="107"/>
    </row>
    <row r="20" spans="1:12" s="215" customFormat="1" ht="12" customHeight="1">
      <c r="A20" s="127"/>
      <c r="B20" s="584"/>
      <c r="C20" s="604"/>
      <c r="D20" s="304" t="s">
        <v>247</v>
      </c>
      <c r="E20" s="307">
        <f>IF(F4&lt;=5,E11,IF(F4&lt;=20,E12,IF(F4&lt;=30,E14,IF(F4&lt;=40,E15,IF(F4&lt;=65,E16,IF(F4&lt;=90,E17,E19))))))</f>
        <v>3.5</v>
      </c>
      <c r="F20" s="307">
        <f>IF(F4&lt;=5,F11,IF(F4&lt;=20,F12,IF(F4&lt;=30,F14,IF(F4&lt;=40,F15,IF(F4&lt;=65,F16,IF(F4&lt;=90,F17,F19))))))</f>
        <v>2.6000000000000005</v>
      </c>
      <c r="G20" s="107"/>
      <c r="H20" s="107"/>
      <c r="I20" s="107"/>
      <c r="J20" s="107"/>
      <c r="K20" s="107"/>
      <c r="L20" s="107"/>
    </row>
    <row r="21" spans="1:12" s="215" customFormat="1" ht="12" customHeight="1">
      <c r="A21" s="127"/>
      <c r="B21" s="584"/>
      <c r="C21" s="585" t="s">
        <v>258</v>
      </c>
      <c r="D21" s="601"/>
      <c r="E21" s="218">
        <f>(D8*D24+E8*E24)/1000</f>
        <v>2.6040000000000001</v>
      </c>
      <c r="F21" s="218">
        <f>(F8*D24+G8*E24)/1000</f>
        <v>0.73080000000000001</v>
      </c>
      <c r="G21" s="107"/>
      <c r="H21" s="107"/>
      <c r="I21" s="107"/>
      <c r="J21" s="107"/>
      <c r="K21" s="107"/>
      <c r="L21" s="107"/>
    </row>
    <row r="22" spans="1:12" s="215" customFormat="1" ht="12" customHeight="1">
      <c r="A22" s="127"/>
      <c r="B22" s="302"/>
      <c r="C22" s="265"/>
      <c r="D22" s="268"/>
      <c r="E22" s="303"/>
      <c r="F22" s="107"/>
      <c r="G22" s="107"/>
      <c r="H22" s="107"/>
      <c r="I22" s="107"/>
      <c r="J22" s="107"/>
      <c r="K22" s="107"/>
      <c r="L22" s="107"/>
    </row>
    <row r="23" spans="1:12" s="215" customFormat="1" ht="12" customHeight="1">
      <c r="A23" s="127"/>
      <c r="B23" s="501"/>
      <c r="C23" s="540"/>
      <c r="D23" s="325" t="s">
        <v>270</v>
      </c>
      <c r="E23" s="325" t="s">
        <v>271</v>
      </c>
      <c r="F23" s="107"/>
      <c r="G23" s="107"/>
      <c r="H23" s="107"/>
      <c r="I23" s="107"/>
      <c r="J23" s="107"/>
      <c r="K23" s="107"/>
      <c r="L23" s="107"/>
    </row>
    <row r="24" spans="1:12" s="215" customFormat="1" ht="12" customHeight="1">
      <c r="A24" s="127"/>
      <c r="B24" s="501" t="s">
        <v>276</v>
      </c>
      <c r="C24" s="540"/>
      <c r="D24" s="299">
        <v>84</v>
      </c>
      <c r="E24" s="299">
        <v>84</v>
      </c>
      <c r="F24" s="107"/>
      <c r="G24" s="107"/>
      <c r="H24" s="107"/>
      <c r="I24" s="107"/>
      <c r="J24" s="107"/>
      <c r="K24" s="107"/>
      <c r="L24" s="107"/>
    </row>
    <row r="25" spans="1:12" s="215" customFormat="1" ht="12" customHeight="1">
      <c r="A25" s="127"/>
      <c r="B25" s="302"/>
      <c r="C25" s="265"/>
      <c r="D25" s="268"/>
      <c r="E25" s="303"/>
      <c r="F25" s="107"/>
      <c r="G25" s="107"/>
      <c r="H25" s="107"/>
      <c r="I25" s="107"/>
      <c r="J25" s="107"/>
      <c r="K25" s="107"/>
      <c r="L25" s="107"/>
    </row>
    <row r="26" spans="1:12" s="215" customFormat="1" ht="12" customHeight="1">
      <c r="A26" s="127"/>
      <c r="B26" s="501" t="s">
        <v>250</v>
      </c>
      <c r="C26" s="502"/>
      <c r="D26" s="335">
        <f>365/7</f>
        <v>52.142857142857146</v>
      </c>
      <c r="E26" s="303"/>
      <c r="J26" s="107"/>
      <c r="K26" s="107"/>
      <c r="L26" s="107"/>
    </row>
    <row r="27" spans="1:12" s="215" customFormat="1" ht="12" customHeight="1">
      <c r="A27" s="127"/>
      <c r="B27" s="501" t="s">
        <v>168</v>
      </c>
      <c r="C27" s="502"/>
      <c r="D27" s="394">
        <v>6</v>
      </c>
      <c r="E27" s="303"/>
      <c r="J27" s="107"/>
      <c r="K27" s="107"/>
      <c r="L27" s="107"/>
    </row>
    <row r="28" spans="1:12" s="75" customFormat="1" ht="33" customHeight="1">
      <c r="A28" s="61" t="s">
        <v>240</v>
      </c>
      <c r="B28" s="99"/>
      <c r="C28" s="101"/>
      <c r="D28" s="102"/>
      <c r="E28" s="78"/>
    </row>
    <row r="29" spans="1:12" ht="15">
      <c r="A29" s="113"/>
      <c r="B29" s="140"/>
      <c r="C29" s="141" t="s">
        <v>70</v>
      </c>
      <c r="D29" s="141" t="s">
        <v>69</v>
      </c>
      <c r="E29" s="141" t="s">
        <v>71</v>
      </c>
    </row>
    <row r="30" spans="1:12">
      <c r="A30" s="110"/>
      <c r="B30" s="142" t="s">
        <v>248</v>
      </c>
      <c r="C30" s="140">
        <f>E20*D26</f>
        <v>182.5</v>
      </c>
      <c r="D30" s="140">
        <f>F20*D26</f>
        <v>135.57142857142861</v>
      </c>
      <c r="E30" s="140">
        <f>C30-D30</f>
        <v>46.928571428571388</v>
      </c>
    </row>
    <row r="31" spans="1:12">
      <c r="A31" s="110"/>
      <c r="B31" s="142" t="s">
        <v>249</v>
      </c>
      <c r="C31" s="140">
        <f>E21*D26</f>
        <v>135.78</v>
      </c>
      <c r="D31" s="140">
        <f>F21*D26</f>
        <v>38.106000000000002</v>
      </c>
      <c r="E31" s="140">
        <f>C31-D31</f>
        <v>97.674000000000007</v>
      </c>
    </row>
    <row r="32" spans="1:12" s="75" customFormat="1" ht="33" customHeight="1">
      <c r="A32" s="61" t="s">
        <v>147</v>
      </c>
      <c r="B32" s="99"/>
      <c r="C32" s="101"/>
      <c r="D32" s="80"/>
      <c r="E32" s="78"/>
      <c r="G32" s="215"/>
      <c r="H32" s="215"/>
      <c r="I32" s="215"/>
    </row>
    <row r="33" spans="1:13" s="108" customFormat="1" ht="12">
      <c r="B33" s="541" t="s">
        <v>141</v>
      </c>
      <c r="C33" s="196" t="s">
        <v>248</v>
      </c>
      <c r="D33" s="144">
        <f>E30*'General Assumptions'!D$65</f>
        <v>72.269999999999939</v>
      </c>
      <c r="E33" s="543" t="s">
        <v>144</v>
      </c>
      <c r="G33" s="75"/>
      <c r="H33" s="75"/>
      <c r="I33" s="75"/>
      <c r="J33" s="114"/>
      <c r="K33" s="114"/>
      <c r="L33" s="114"/>
      <c r="M33" s="114"/>
    </row>
    <row r="34" spans="1:13" s="108" customFormat="1" ht="12">
      <c r="B34" s="542"/>
      <c r="C34" s="196" t="s">
        <v>249</v>
      </c>
      <c r="D34" s="144">
        <f>E31*'General Assumptions'!D$65</f>
        <v>150.41796000000002</v>
      </c>
      <c r="E34" s="502"/>
      <c r="G34" s="215"/>
      <c r="H34" s="215"/>
      <c r="I34" s="215"/>
      <c r="J34" s="114"/>
      <c r="K34" s="114"/>
      <c r="L34" s="114"/>
      <c r="M34" s="114"/>
    </row>
    <row r="35" spans="1:13" s="108" customFormat="1" ht="12">
      <c r="A35" s="115"/>
      <c r="B35" s="541" t="s">
        <v>142</v>
      </c>
      <c r="C35" s="196" t="s">
        <v>248</v>
      </c>
      <c r="D35" s="144">
        <f>D33*D27</f>
        <v>433.61999999999966</v>
      </c>
      <c r="E35" s="502"/>
      <c r="G35" s="75"/>
      <c r="H35" s="75"/>
      <c r="I35" s="75"/>
      <c r="J35" s="114"/>
      <c r="K35" s="114"/>
      <c r="L35" s="114"/>
      <c r="M35" s="114"/>
    </row>
    <row r="36" spans="1:13" s="108" customFormat="1">
      <c r="B36" s="542"/>
      <c r="C36" s="196" t="s">
        <v>249</v>
      </c>
      <c r="D36" s="144">
        <f>D34*D27</f>
        <v>902.50776000000019</v>
      </c>
      <c r="E36" s="502"/>
      <c r="G36" s="109"/>
      <c r="H36" s="109"/>
      <c r="I36" s="109"/>
      <c r="J36" s="114"/>
      <c r="K36" s="114"/>
      <c r="L36" s="114"/>
      <c r="M36" s="114"/>
    </row>
    <row r="37" spans="1:13" s="75" customFormat="1" ht="21" customHeight="1">
      <c r="A37" s="89"/>
      <c r="B37" s="90"/>
      <c r="C37" s="91"/>
      <c r="D37" s="91"/>
      <c r="E37" s="92"/>
      <c r="F37" s="92"/>
      <c r="G37" s="92"/>
      <c r="H37" s="79"/>
      <c r="I37" s="79"/>
    </row>
    <row r="38" spans="1:13" s="93" customFormat="1" ht="21" customHeight="1">
      <c r="A38" s="60" t="s">
        <v>121</v>
      </c>
      <c r="B38" s="99"/>
      <c r="C38" s="74"/>
      <c r="D38" s="74"/>
      <c r="E38" s="75"/>
      <c r="F38" s="75"/>
      <c r="G38" s="75"/>
      <c r="H38" s="75"/>
      <c r="I38" s="75"/>
    </row>
    <row r="39" spans="1:13" s="116" customFormat="1" ht="12.75" customHeight="1">
      <c r="B39" s="125" t="s">
        <v>117</v>
      </c>
      <c r="C39" s="552" t="s">
        <v>223</v>
      </c>
      <c r="D39" s="552"/>
      <c r="E39" s="552"/>
      <c r="F39" s="103"/>
      <c r="G39" s="117"/>
      <c r="H39" s="260"/>
      <c r="I39" s="117"/>
      <c r="J39" s="117"/>
      <c r="K39" s="117"/>
      <c r="L39" s="117"/>
      <c r="M39" s="117"/>
    </row>
    <row r="40" spans="1:13" s="116" customFormat="1" ht="12.75" customHeight="1">
      <c r="B40" s="125"/>
      <c r="C40" s="552" t="s">
        <v>224</v>
      </c>
      <c r="D40" s="552"/>
      <c r="E40" s="552"/>
      <c r="F40" s="103"/>
      <c r="G40" s="117"/>
      <c r="H40" s="260"/>
      <c r="I40" s="117"/>
      <c r="J40" s="117"/>
      <c r="K40" s="117"/>
      <c r="L40" s="117"/>
      <c r="M40" s="117"/>
    </row>
    <row r="41" spans="1:13" s="203" customFormat="1" ht="18.75" customHeight="1">
      <c r="A41" s="226"/>
      <c r="B41" s="193" t="s">
        <v>91</v>
      </c>
      <c r="C41" s="514" t="s">
        <v>312</v>
      </c>
      <c r="D41" s="515"/>
      <c r="E41" s="515"/>
      <c r="F41" s="515"/>
      <c r="G41" s="515"/>
      <c r="H41" s="515"/>
      <c r="I41" s="551"/>
      <c r="J41" s="551"/>
      <c r="K41" s="226"/>
      <c r="L41" s="226"/>
    </row>
    <row r="42" spans="1:13" s="129" customFormat="1" ht="12">
      <c r="C42" s="352"/>
    </row>
    <row r="43" spans="1:13" ht="12.75" customHeight="1"/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</sheetData>
  <sheetProtection sheet="1" objects="1" scenarios="1"/>
  <mergeCells count="20">
    <mergeCell ref="B3:D3"/>
    <mergeCell ref="B4:C4"/>
    <mergeCell ref="B10:C10"/>
    <mergeCell ref="B27:C27"/>
    <mergeCell ref="B11:B21"/>
    <mergeCell ref="C21:D21"/>
    <mergeCell ref="C11:C20"/>
    <mergeCell ref="B26:C26"/>
    <mergeCell ref="B23:C23"/>
    <mergeCell ref="B24:C24"/>
    <mergeCell ref="B6:B7"/>
    <mergeCell ref="D6:E6"/>
    <mergeCell ref="B35:B36"/>
    <mergeCell ref="C39:E39"/>
    <mergeCell ref="C40:E40"/>
    <mergeCell ref="C6:C7"/>
    <mergeCell ref="C41:J41"/>
    <mergeCell ref="F6:G6"/>
    <mergeCell ref="B33:B34"/>
    <mergeCell ref="E33:E36"/>
  </mergeCells>
  <phoneticPr fontId="0" type="noConversion"/>
  <hyperlinks>
    <hyperlink ref="C40:E40" r:id="rId1" display="- Conventional: ENERGY STAR specification V1.1"/>
    <hyperlink ref="C39:E39" r:id="rId2" display="- ENERGY STAR level: ENERGY STAR specification V2.0"/>
    <hyperlink ref="C41:H41" r:id="rId3" display="- &quot;Efficiency Improvements in U.S. Office Equipment: Expected Policy Impacts and Uncertainties&quot;, Koomey, Cramer, Piette, Eto. Lawrence Berkeley National Laboratory. 1995. Table 3."/>
  </hyperlinks>
  <pageMargins left="0.75" right="0.75" top="0.75" bottom="0.75" header="0.5" footer="0.25"/>
  <pageSetup scale="83" orientation="landscape" r:id="rId4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EE8CA40-7301-4DEC-9058-8DDD8310DBFB}">
            <xm:f>INPUTS!$C$29=0</xm:f>
            <x14:dxf>
              <font>
                <color theme="0" tint="-0.14996795556505021"/>
              </font>
            </x14:dxf>
          </x14:cfRule>
          <xm:sqref>D4:F4 C11:F20 B30:E30 C33:D33 C35:D35</xm:sqref>
        </x14:conditionalFormatting>
        <x14:conditionalFormatting xmlns:xm="http://schemas.microsoft.com/office/excel/2006/main">
          <x14:cfRule type="expression" priority="1" id="{1EF66A2E-9BF4-46F8-B9A0-574EFD9503EE}">
            <xm:f>INPUTS!$C$30=0</xm:f>
            <x14:dxf>
              <font>
                <color theme="0" tint="-0.14996795556505021"/>
              </font>
            </x14:dxf>
          </x14:cfRule>
          <xm:sqref>C8:G8 C21:F21 B31:E31 C34:D34 C36:D36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249977111117893"/>
  </sheetPr>
  <dimension ref="A1:U48"/>
  <sheetViews>
    <sheetView showGridLines="0" showRowColHeaders="0" zoomScaleNormal="100" zoomScaleSheetLayoutView="100" workbookViewId="0">
      <selection activeCell="A3" sqref="A3"/>
    </sheetView>
  </sheetViews>
  <sheetFormatPr defaultColWidth="19.42578125" defaultRowHeight="12.75"/>
  <cols>
    <col min="1" max="1" width="4.7109375" style="109" customWidth="1"/>
    <col min="2" max="2" width="20.140625" style="118" customWidth="1"/>
    <col min="3" max="3" width="20.140625" style="119" customWidth="1"/>
    <col min="4" max="4" width="20.140625" style="112" customWidth="1"/>
    <col min="5" max="8" width="20.140625" style="109" customWidth="1"/>
    <col min="9" max="21" width="19.42578125" style="109" customWidth="1"/>
    <col min="22" max="16384" width="19.42578125" style="110"/>
  </cols>
  <sheetData>
    <row r="1" spans="1:13" s="104" customFormat="1" ht="30" customHeight="1">
      <c r="A1" s="98" t="s">
        <v>307</v>
      </c>
      <c r="B1" s="120"/>
      <c r="C1" s="121"/>
      <c r="D1" s="121"/>
      <c r="E1" s="122"/>
      <c r="G1" s="109"/>
      <c r="H1" s="109"/>
      <c r="I1" s="109"/>
    </row>
    <row r="2" spans="1:13" s="215" customFormat="1" ht="22.5" customHeight="1">
      <c r="A2" s="61" t="s">
        <v>232</v>
      </c>
      <c r="B2" s="187"/>
      <c r="C2" s="187"/>
      <c r="D2" s="188"/>
      <c r="E2" s="129"/>
      <c r="F2" s="129"/>
      <c r="G2" s="265"/>
      <c r="H2" s="265"/>
      <c r="I2" s="265"/>
      <c r="J2" s="265"/>
      <c r="K2" s="265"/>
      <c r="L2" s="265"/>
      <c r="M2" s="265"/>
    </row>
    <row r="3" spans="1:13" s="215" customFormat="1">
      <c r="A3" s="127"/>
      <c r="B3" s="563"/>
      <c r="C3" s="502"/>
      <c r="D3" s="502"/>
      <c r="E3" s="235" t="s">
        <v>191</v>
      </c>
      <c r="F3" s="235" t="s">
        <v>110</v>
      </c>
      <c r="G3" s="107"/>
      <c r="H3" s="107"/>
      <c r="I3" s="107"/>
      <c r="J3" s="107"/>
      <c r="K3" s="107"/>
      <c r="L3" s="107"/>
    </row>
    <row r="4" spans="1:13" s="215" customFormat="1" ht="12" customHeight="1">
      <c r="A4" s="127"/>
      <c r="B4" s="558" t="s">
        <v>234</v>
      </c>
      <c r="C4" s="502"/>
      <c r="D4" s="269" t="s">
        <v>225</v>
      </c>
      <c r="E4" s="270">
        <v>15</v>
      </c>
      <c r="F4" s="270">
        <f>INPUTS!E32</f>
        <v>15</v>
      </c>
      <c r="G4" s="107"/>
      <c r="H4" s="107"/>
      <c r="I4" s="107"/>
      <c r="J4" s="107"/>
      <c r="K4" s="107"/>
      <c r="L4" s="107"/>
    </row>
    <row r="5" spans="1:13" s="75" customFormat="1" ht="33" customHeight="1">
      <c r="A5" s="61" t="s">
        <v>167</v>
      </c>
      <c r="B5" s="99"/>
      <c r="C5" s="101"/>
      <c r="D5" s="102"/>
      <c r="E5" s="78"/>
      <c r="F5" s="201"/>
      <c r="G5" s="107"/>
      <c r="H5" s="107"/>
      <c r="I5" s="107"/>
    </row>
    <row r="6" spans="1:13" s="215" customFormat="1" ht="12" customHeight="1">
      <c r="A6" s="127"/>
      <c r="B6" s="237"/>
      <c r="C6" s="272" t="s">
        <v>233</v>
      </c>
      <c r="D6" s="272" t="s">
        <v>70</v>
      </c>
      <c r="E6" s="281" t="s">
        <v>69</v>
      </c>
      <c r="F6" s="107"/>
      <c r="J6" s="107"/>
      <c r="K6" s="107"/>
    </row>
    <row r="7" spans="1:13" s="215" customFormat="1" ht="12" customHeight="1">
      <c r="A7" s="127"/>
      <c r="B7" s="558" t="s">
        <v>246</v>
      </c>
      <c r="C7" s="305" t="s">
        <v>241</v>
      </c>
      <c r="D7" s="306">
        <v>1</v>
      </c>
      <c r="E7" s="306">
        <v>0.3</v>
      </c>
      <c r="F7" s="107"/>
      <c r="J7" s="107"/>
      <c r="K7" s="107"/>
    </row>
    <row r="8" spans="1:13" s="215" customFormat="1" ht="12" customHeight="1">
      <c r="A8" s="127"/>
      <c r="B8" s="559"/>
      <c r="C8" s="305" t="s">
        <v>251</v>
      </c>
      <c r="D8" s="306">
        <v>1</v>
      </c>
      <c r="E8" s="306">
        <f xml:space="preserve"> F4 * 0.04 + 0.1</f>
        <v>0.7</v>
      </c>
      <c r="F8" s="107"/>
      <c r="G8" s="79"/>
      <c r="H8" s="79"/>
      <c r="I8" s="79"/>
      <c r="J8" s="309"/>
      <c r="K8" s="107"/>
    </row>
    <row r="9" spans="1:13" s="215" customFormat="1" ht="12" customHeight="1">
      <c r="A9" s="127"/>
      <c r="B9" s="559"/>
      <c r="C9" s="305" t="s">
        <v>252</v>
      </c>
      <c r="D9" s="306">
        <f xml:space="preserve"> F4 * 0.1 - 0.5</f>
        <v>1</v>
      </c>
      <c r="E9" s="306">
        <f xml:space="preserve"> F4 * 0.04 + 0.1</f>
        <v>0.7</v>
      </c>
      <c r="F9" s="107"/>
      <c r="G9" s="109"/>
      <c r="H9" s="109"/>
      <c r="I9" s="109"/>
      <c r="J9" s="309"/>
      <c r="K9" s="107"/>
    </row>
    <row r="10" spans="1:13" s="215" customFormat="1" ht="12" customHeight="1">
      <c r="A10" s="127"/>
      <c r="B10" s="584"/>
      <c r="C10" s="305" t="s">
        <v>242</v>
      </c>
      <c r="D10" s="306">
        <f xml:space="preserve"> F4 * 0.1 - 0.5</f>
        <v>1</v>
      </c>
      <c r="E10" s="306">
        <f>F4 * 0.06 - 0.3</f>
        <v>0.59999999999999987</v>
      </c>
      <c r="F10" s="107"/>
      <c r="G10" s="109"/>
      <c r="H10" s="109"/>
      <c r="I10" s="109"/>
      <c r="J10" s="107"/>
      <c r="K10" s="107"/>
    </row>
    <row r="11" spans="1:13" s="215" customFormat="1" ht="12" customHeight="1">
      <c r="A11" s="127"/>
      <c r="B11" s="584"/>
      <c r="C11" s="305" t="s">
        <v>243</v>
      </c>
      <c r="D11" s="306">
        <f xml:space="preserve"> F4 * 0.1 - 0.5</f>
        <v>1</v>
      </c>
      <c r="E11" s="306">
        <f xml:space="preserve"> F4 * 0.11 - 1.8</f>
        <v>-0.15000000000000013</v>
      </c>
      <c r="F11" s="107"/>
      <c r="G11" s="79"/>
      <c r="H11" s="79"/>
      <c r="I11" s="79"/>
      <c r="J11" s="107"/>
      <c r="K11" s="107"/>
    </row>
    <row r="12" spans="1:13" s="215" customFormat="1" ht="12" customHeight="1">
      <c r="A12" s="127"/>
      <c r="B12" s="584"/>
      <c r="C12" s="305" t="s">
        <v>244</v>
      </c>
      <c r="D12" s="306">
        <f xml:space="preserve"> F4 * 0.35 - 10.3</f>
        <v>-5.0500000000000007</v>
      </c>
      <c r="E12" s="306">
        <f xml:space="preserve"> F4 * 0.16 - 3.8</f>
        <v>-1.4</v>
      </c>
      <c r="F12" s="107"/>
      <c r="G12" s="106"/>
      <c r="H12" s="106"/>
      <c r="I12" s="114"/>
      <c r="J12" s="107"/>
      <c r="K12" s="107"/>
    </row>
    <row r="13" spans="1:13" s="215" customFormat="1" ht="12" customHeight="1">
      <c r="A13" s="127"/>
      <c r="B13" s="584"/>
      <c r="C13" s="305" t="s">
        <v>253</v>
      </c>
      <c r="D13" s="306">
        <f xml:space="preserve"> F4 * 0.35 - 10.3</f>
        <v>-5.0500000000000007</v>
      </c>
      <c r="E13" s="306">
        <f xml:space="preserve"> F4 * 0.2 - 6.4</f>
        <v>-3.4000000000000004</v>
      </c>
      <c r="J13" s="107"/>
      <c r="K13" s="107"/>
    </row>
    <row r="14" spans="1:13" s="215" customFormat="1" ht="12" customHeight="1">
      <c r="A14" s="127"/>
      <c r="B14" s="584"/>
      <c r="C14" s="305" t="s">
        <v>254</v>
      </c>
      <c r="D14" s="306">
        <f xml:space="preserve"> F4 * 0.7 - 39</f>
        <v>-28.5</v>
      </c>
      <c r="E14" s="306">
        <f xml:space="preserve"> F4 * 0.2 - 6.4</f>
        <v>-3.4000000000000004</v>
      </c>
      <c r="F14" s="308"/>
      <c r="J14" s="107"/>
      <c r="K14" s="107"/>
    </row>
    <row r="15" spans="1:13" s="215" customFormat="1" ht="12" customHeight="1">
      <c r="A15" s="127"/>
      <c r="B15" s="584"/>
      <c r="C15" s="305" t="s">
        <v>245</v>
      </c>
      <c r="D15" s="306">
        <f xml:space="preserve"> F4 * 0.7 - 39</f>
        <v>-28.5</v>
      </c>
      <c r="E15" s="306">
        <f xml:space="preserve"> F4 * 0.55 - 37.9</f>
        <v>-29.65</v>
      </c>
      <c r="F15" s="107"/>
      <c r="G15" s="107"/>
      <c r="H15" s="107"/>
      <c r="I15" s="107"/>
      <c r="J15" s="107"/>
      <c r="K15" s="107"/>
    </row>
    <row r="16" spans="1:13" s="215" customFormat="1" ht="12" customHeight="1">
      <c r="A16" s="127"/>
      <c r="B16" s="584"/>
      <c r="C16" s="304" t="s">
        <v>247</v>
      </c>
      <c r="D16" s="307">
        <f>IF(F4&lt;=5,D7,IF(F4&lt;=15,D8,IF(F4&lt;=20,D9,IF(F4&lt;=30,D10,IF(F4&lt;=40,D11,IF(F4&lt;=65,D12,IF(F4&lt;=82,D13,IF(F4&lt;=90,D14,D15))))))))</f>
        <v>1</v>
      </c>
      <c r="E16" s="307">
        <f>IF(F4&lt;=5,E7,IF(F4&lt;=20,E8,IF(F4&lt;=30,E10,IF(F4&lt;=40,E11,IF(F4&lt;=65,E12,IF(F4&lt;=90,E13,E15))))))</f>
        <v>0.7</v>
      </c>
      <c r="F16" s="107"/>
      <c r="G16" s="107"/>
      <c r="H16" s="107"/>
      <c r="I16" s="107"/>
      <c r="J16" s="107"/>
      <c r="K16" s="107"/>
    </row>
    <row r="17" spans="1:21" s="215" customFormat="1" ht="12" customHeight="1">
      <c r="A17" s="127"/>
      <c r="B17" s="302"/>
      <c r="C17" s="265"/>
      <c r="D17" s="268"/>
      <c r="E17" s="303"/>
      <c r="F17" s="107"/>
      <c r="G17" s="107"/>
      <c r="H17" s="107"/>
      <c r="I17" s="107"/>
      <c r="J17" s="107"/>
      <c r="K17" s="107"/>
      <c r="L17" s="107"/>
    </row>
    <row r="18" spans="1:21" s="215" customFormat="1" ht="12" customHeight="1">
      <c r="A18" s="127"/>
      <c r="B18" s="501" t="s">
        <v>250</v>
      </c>
      <c r="C18" s="502"/>
      <c r="D18" s="335">
        <f>365/7</f>
        <v>52.142857142857146</v>
      </c>
      <c r="E18" s="303"/>
      <c r="J18" s="107"/>
      <c r="K18" s="107"/>
      <c r="L18" s="107"/>
    </row>
    <row r="19" spans="1:21" s="215" customFormat="1" ht="12" customHeight="1">
      <c r="A19" s="127"/>
      <c r="B19" s="501" t="s">
        <v>168</v>
      </c>
      <c r="C19" s="502"/>
      <c r="D19" s="394">
        <v>6</v>
      </c>
      <c r="E19" s="303"/>
      <c r="J19" s="107"/>
      <c r="K19" s="107"/>
      <c r="L19" s="107"/>
    </row>
    <row r="20" spans="1:21" s="75" customFormat="1" ht="33" customHeight="1">
      <c r="A20" s="61" t="s">
        <v>309</v>
      </c>
      <c r="B20" s="99"/>
      <c r="C20" s="101"/>
      <c r="D20" s="102"/>
      <c r="E20" s="78"/>
      <c r="G20" s="79"/>
      <c r="H20" s="79"/>
      <c r="I20" s="79"/>
    </row>
    <row r="21" spans="1:21" ht="12.75" customHeight="1">
      <c r="A21" s="113"/>
      <c r="B21" s="141" t="s">
        <v>70</v>
      </c>
      <c r="C21" s="141" t="s">
        <v>69</v>
      </c>
      <c r="D21" s="141" t="s">
        <v>71</v>
      </c>
      <c r="U21" s="110"/>
    </row>
    <row r="22" spans="1:21">
      <c r="A22" s="110"/>
      <c r="B22" s="140">
        <f>D16*D18</f>
        <v>52.142857142857146</v>
      </c>
      <c r="C22" s="140">
        <f>E16*D18</f>
        <v>36.5</v>
      </c>
      <c r="D22" s="140">
        <f>B22-C22</f>
        <v>15.642857142857146</v>
      </c>
      <c r="U22" s="110"/>
    </row>
    <row r="23" spans="1:21" s="75" customFormat="1" ht="33" customHeight="1">
      <c r="A23" s="61" t="s">
        <v>310</v>
      </c>
      <c r="B23" s="99"/>
      <c r="C23" s="101"/>
      <c r="D23" s="80"/>
      <c r="E23" s="78"/>
      <c r="G23" s="79"/>
      <c r="H23" s="79"/>
      <c r="I23" s="79"/>
    </row>
    <row r="24" spans="1:21" s="108" customFormat="1" ht="12">
      <c r="B24" s="204" t="s">
        <v>141</v>
      </c>
      <c r="C24" s="144">
        <f>D22*'General Assumptions'!D$65</f>
        <v>24.090000000000007</v>
      </c>
      <c r="D24" s="143" t="s">
        <v>144</v>
      </c>
      <c r="G24" s="106"/>
      <c r="H24" s="106"/>
      <c r="I24" s="114"/>
      <c r="J24" s="114"/>
      <c r="K24" s="114"/>
      <c r="L24" s="114"/>
      <c r="M24" s="114"/>
    </row>
    <row r="25" spans="1:21" s="108" customFormat="1" ht="12">
      <c r="A25" s="115"/>
      <c r="B25" s="204" t="s">
        <v>142</v>
      </c>
      <c r="C25" s="144">
        <f>C24*D19</f>
        <v>144.54000000000005</v>
      </c>
      <c r="D25" s="143" t="s">
        <v>144</v>
      </c>
      <c r="G25" s="88"/>
      <c r="H25" s="85"/>
      <c r="I25" s="114"/>
      <c r="J25" s="114"/>
      <c r="K25" s="114"/>
      <c r="L25" s="114"/>
      <c r="M25" s="114"/>
    </row>
    <row r="26" spans="1:21" s="75" customFormat="1" ht="21" customHeight="1">
      <c r="A26" s="89"/>
      <c r="B26" s="90"/>
      <c r="C26" s="91"/>
      <c r="D26" s="91"/>
      <c r="E26" s="92"/>
      <c r="F26" s="92"/>
      <c r="G26" s="92"/>
      <c r="H26" s="79"/>
      <c r="I26" s="79"/>
    </row>
    <row r="27" spans="1:21" s="93" customFormat="1" ht="21" customHeight="1">
      <c r="A27" s="60" t="s">
        <v>121</v>
      </c>
      <c r="B27" s="99"/>
      <c r="C27" s="74"/>
      <c r="D27" s="74"/>
      <c r="E27" s="75"/>
      <c r="F27" s="75"/>
      <c r="G27" s="75"/>
      <c r="H27" s="79"/>
      <c r="I27" s="79"/>
    </row>
    <row r="28" spans="1:21" s="116" customFormat="1" ht="12.75" customHeight="1">
      <c r="B28" s="125" t="s">
        <v>117</v>
      </c>
      <c r="C28" s="552" t="s">
        <v>223</v>
      </c>
      <c r="D28" s="553"/>
      <c r="E28" s="553"/>
      <c r="F28" s="103"/>
      <c r="G28" s="117"/>
      <c r="H28" s="260"/>
      <c r="I28" s="117"/>
      <c r="J28" s="117"/>
      <c r="K28" s="117"/>
      <c r="L28" s="117"/>
      <c r="M28" s="117"/>
    </row>
    <row r="29" spans="1:21" s="116" customFormat="1" ht="12.75" customHeight="1">
      <c r="B29" s="125"/>
      <c r="C29" s="552" t="s">
        <v>224</v>
      </c>
      <c r="D29" s="553"/>
      <c r="E29" s="553"/>
      <c r="F29" s="103"/>
      <c r="G29" s="117"/>
      <c r="H29" s="260"/>
      <c r="I29" s="117"/>
      <c r="J29" s="117"/>
      <c r="K29" s="117"/>
      <c r="L29" s="117"/>
      <c r="M29" s="117"/>
    </row>
    <row r="30" spans="1:21" s="116" customFormat="1" ht="18.75" customHeight="1">
      <c r="A30" s="117"/>
      <c r="B30" s="125" t="s">
        <v>91</v>
      </c>
      <c r="C30" s="194" t="s">
        <v>255</v>
      </c>
      <c r="D30" s="103"/>
      <c r="E30" s="103"/>
      <c r="F30" s="103"/>
      <c r="G30" s="117"/>
      <c r="I30" s="117"/>
      <c r="J30" s="117"/>
      <c r="K30" s="117"/>
      <c r="L30" s="117"/>
      <c r="M30" s="117"/>
    </row>
    <row r="31" spans="1:21" ht="12.75" customHeight="1">
      <c r="C31" s="352"/>
    </row>
    <row r="32" spans="1:2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</sheetData>
  <sheetProtection sheet="1" objects="1" scenarios="1"/>
  <mergeCells count="7">
    <mergeCell ref="B3:D3"/>
    <mergeCell ref="B4:C4"/>
    <mergeCell ref="B7:B16"/>
    <mergeCell ref="C29:E29"/>
    <mergeCell ref="B18:C18"/>
    <mergeCell ref="B19:C19"/>
    <mergeCell ref="C28:E28"/>
  </mergeCells>
  <phoneticPr fontId="0" type="noConversion"/>
  <hyperlinks>
    <hyperlink ref="C28:E28" r:id="rId1" display="- ENERGY STAR level: ENERGY STAR specification V2.0"/>
    <hyperlink ref="C29:E29" r:id="rId2" display="- Conventional: ENERGY STAR specification V1.1"/>
  </hyperlinks>
  <pageMargins left="0.75" right="0.75" top="0.75" bottom="0.75" header="0.25" footer="0.25"/>
  <pageSetup scale="72" orientation="landscape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7FF985D-C996-4F0A-B04B-94A07E545CDC}">
            <xm:f>INPUTS!$C$32=0</xm:f>
            <x14:dxf>
              <font>
                <color theme="0" tint="-0.14996795556505021"/>
              </font>
            </x14:dxf>
          </x14:cfRule>
          <xm:sqref>B3:F4 B6:E16 B18:D19 B21:D22 B24:D25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249977111117893"/>
    <pageSetUpPr fitToPage="1"/>
  </sheetPr>
  <dimension ref="A1:U158"/>
  <sheetViews>
    <sheetView showGridLines="0" showRowColHeaders="0" zoomScaleNormal="100" zoomScaleSheetLayoutView="100" workbookViewId="0">
      <selection activeCell="A3" sqref="A3"/>
    </sheetView>
  </sheetViews>
  <sheetFormatPr defaultColWidth="15.28515625" defaultRowHeight="12.75"/>
  <cols>
    <col min="1" max="1" width="4.7109375" style="109" customWidth="1"/>
    <col min="2" max="2" width="17.42578125" style="118" customWidth="1"/>
    <col min="3" max="3" width="16.28515625" style="119" customWidth="1"/>
    <col min="4" max="4" width="16.28515625" style="112" customWidth="1"/>
    <col min="5" max="9" width="16.28515625" style="109" customWidth="1"/>
    <col min="10" max="21" width="15.28515625" style="109" customWidth="1"/>
    <col min="22" max="16384" width="15.28515625" style="110"/>
  </cols>
  <sheetData>
    <row r="1" spans="1:13" s="104" customFormat="1" ht="30" customHeight="1">
      <c r="A1" s="98" t="s">
        <v>123</v>
      </c>
      <c r="B1" s="120"/>
      <c r="C1" s="121"/>
      <c r="D1" s="121"/>
      <c r="E1" s="122"/>
      <c r="F1" s="122"/>
      <c r="H1" s="109"/>
      <c r="I1" s="109"/>
      <c r="J1" s="109"/>
    </row>
    <row r="2" spans="1:13" s="215" customFormat="1" ht="22.5" customHeight="1">
      <c r="A2" s="61" t="s">
        <v>232</v>
      </c>
      <c r="B2" s="187"/>
      <c r="C2" s="187"/>
      <c r="D2" s="188"/>
      <c r="E2" s="129"/>
      <c r="F2" s="260"/>
      <c r="G2" s="265"/>
      <c r="H2" s="265"/>
      <c r="I2" s="265"/>
      <c r="J2" s="265"/>
      <c r="K2" s="265"/>
      <c r="L2" s="265"/>
      <c r="M2" s="265"/>
    </row>
    <row r="3" spans="1:13" s="215" customFormat="1" ht="12">
      <c r="A3" s="127"/>
      <c r="B3" s="338"/>
      <c r="C3" s="338" t="s">
        <v>191</v>
      </c>
      <c r="D3" s="338" t="s">
        <v>110</v>
      </c>
      <c r="F3" s="107"/>
      <c r="G3" s="107"/>
      <c r="H3" s="107"/>
      <c r="I3" s="107"/>
      <c r="J3" s="107"/>
      <c r="K3" s="107"/>
      <c r="L3" s="107"/>
    </row>
    <row r="4" spans="1:13" s="215" customFormat="1" ht="12" customHeight="1">
      <c r="A4" s="127"/>
      <c r="B4" s="339" t="s">
        <v>306</v>
      </c>
      <c r="C4" s="344" t="s">
        <v>101</v>
      </c>
      <c r="D4" s="270" t="str">
        <f>INPUTS!F34</f>
        <v>No</v>
      </c>
      <c r="E4" s="107"/>
      <c r="F4" s="107"/>
      <c r="G4" s="107"/>
      <c r="H4" s="107"/>
      <c r="I4" s="107"/>
      <c r="J4" s="107"/>
      <c r="K4" s="107"/>
      <c r="L4" s="107"/>
    </row>
    <row r="5" spans="1:13" s="75" customFormat="1" ht="23.1" customHeight="1">
      <c r="A5" s="61" t="s">
        <v>167</v>
      </c>
      <c r="B5" s="354"/>
      <c r="C5" s="354"/>
      <c r="D5" s="355"/>
      <c r="E5" s="356"/>
      <c r="F5" s="178"/>
      <c r="G5" s="174"/>
      <c r="H5" s="79"/>
      <c r="I5" s="79"/>
    </row>
    <row r="6" spans="1:13" s="108" customFormat="1">
      <c r="A6" s="134"/>
      <c r="B6" s="607"/>
      <c r="C6" s="608"/>
      <c r="D6" s="497" t="s">
        <v>70</v>
      </c>
      <c r="E6" s="546"/>
      <c r="F6" s="497" t="s">
        <v>69</v>
      </c>
      <c r="G6" s="546"/>
      <c r="I6" s="330"/>
    </row>
    <row r="7" spans="1:13" s="108" customFormat="1" ht="12" customHeight="1">
      <c r="A7" s="134"/>
      <c r="B7" s="609"/>
      <c r="C7" s="610"/>
      <c r="D7" s="325" t="s">
        <v>270</v>
      </c>
      <c r="E7" s="325" t="s">
        <v>271</v>
      </c>
      <c r="F7" s="325" t="s">
        <v>270</v>
      </c>
      <c r="G7" s="325" t="s">
        <v>271</v>
      </c>
      <c r="I7" s="114"/>
    </row>
    <row r="8" spans="1:13" s="108" customFormat="1" ht="12">
      <c r="A8" s="134"/>
      <c r="B8" s="574" t="s">
        <v>171</v>
      </c>
      <c r="C8" s="269" t="s">
        <v>315</v>
      </c>
      <c r="D8" s="218">
        <v>4.3</v>
      </c>
      <c r="E8" s="218">
        <v>1</v>
      </c>
      <c r="F8" s="218">
        <v>2.5</v>
      </c>
      <c r="G8" s="218">
        <v>0.5</v>
      </c>
      <c r="H8" s="128"/>
      <c r="I8" s="138"/>
    </row>
    <row r="9" spans="1:13" s="108" customFormat="1" ht="12">
      <c r="A9" s="134"/>
      <c r="B9" s="542"/>
      <c r="C9" s="269" t="s">
        <v>311</v>
      </c>
      <c r="D9" s="218">
        <v>2</v>
      </c>
      <c r="E9" s="353" t="s">
        <v>101</v>
      </c>
      <c r="F9" s="218">
        <v>2</v>
      </c>
      <c r="G9" s="353" t="s">
        <v>101</v>
      </c>
      <c r="H9" s="128"/>
      <c r="I9" s="138"/>
    </row>
    <row r="10" spans="1:13" s="108" customFormat="1" ht="12">
      <c r="A10" s="134"/>
      <c r="B10" s="130"/>
      <c r="C10" s="130"/>
      <c r="D10" s="131"/>
      <c r="F10" s="128"/>
      <c r="H10" s="128"/>
      <c r="I10" s="138"/>
      <c r="J10" s="114"/>
      <c r="K10" s="114"/>
      <c r="L10" s="114"/>
      <c r="M10" s="114"/>
    </row>
    <row r="11" spans="1:13" s="108" customFormat="1">
      <c r="A11" s="134"/>
      <c r="B11" s="501"/>
      <c r="C11" s="540"/>
      <c r="D11" s="325" t="s">
        <v>270</v>
      </c>
      <c r="E11" s="325" t="s">
        <v>271</v>
      </c>
      <c r="F11" s="128"/>
      <c r="G11" s="128"/>
      <c r="H11" s="128"/>
      <c r="I11" s="138"/>
      <c r="J11" s="114"/>
      <c r="K11" s="114"/>
      <c r="L11" s="114"/>
      <c r="M11" s="114"/>
    </row>
    <row r="12" spans="1:13" s="108" customFormat="1">
      <c r="A12" s="134"/>
      <c r="B12" s="501" t="s">
        <v>276</v>
      </c>
      <c r="C12" s="540"/>
      <c r="D12" s="299">
        <v>84</v>
      </c>
      <c r="E12" s="299">
        <v>84</v>
      </c>
      <c r="F12" s="128"/>
      <c r="G12" s="128"/>
      <c r="H12" s="128"/>
      <c r="I12" s="138"/>
      <c r="J12" s="114"/>
      <c r="K12" s="114"/>
      <c r="L12" s="114"/>
      <c r="M12" s="114"/>
    </row>
    <row r="13" spans="1:13" s="108" customFormat="1" ht="12">
      <c r="A13" s="134"/>
      <c r="B13" s="130"/>
      <c r="C13" s="130"/>
      <c r="D13" s="131"/>
      <c r="F13" s="128"/>
      <c r="G13" s="128"/>
      <c r="H13" s="128"/>
      <c r="I13" s="138"/>
      <c r="J13" s="114"/>
      <c r="K13" s="114"/>
      <c r="L13" s="114"/>
      <c r="M13" s="114"/>
    </row>
    <row r="14" spans="1:13" s="108" customFormat="1" ht="12">
      <c r="A14" s="134"/>
      <c r="B14" s="501" t="s">
        <v>250</v>
      </c>
      <c r="C14" s="530"/>
      <c r="D14" s="342">
        <f>365/7</f>
        <v>52.142857142857146</v>
      </c>
      <c r="F14" s="128"/>
      <c r="G14" s="128"/>
      <c r="H14" s="128"/>
      <c r="I14" s="138"/>
      <c r="J14" s="114"/>
      <c r="K14" s="114"/>
      <c r="L14" s="114"/>
      <c r="M14" s="114"/>
    </row>
    <row r="15" spans="1:13" s="108" customFormat="1" ht="12" customHeight="1">
      <c r="A15" s="179"/>
      <c r="B15" s="501" t="s">
        <v>168</v>
      </c>
      <c r="C15" s="502"/>
      <c r="D15" s="299">
        <v>4</v>
      </c>
      <c r="F15" s="267"/>
      <c r="H15" s="107"/>
      <c r="I15" s="107"/>
      <c r="J15" s="107"/>
      <c r="K15" s="107"/>
      <c r="L15" s="107"/>
      <c r="M15" s="107"/>
    </row>
    <row r="16" spans="1:13" s="75" customFormat="1" ht="33" customHeight="1">
      <c r="A16" s="61" t="s">
        <v>235</v>
      </c>
      <c r="B16" s="176"/>
      <c r="C16" s="176"/>
      <c r="D16" s="177"/>
      <c r="E16" s="181"/>
      <c r="H16" s="79"/>
      <c r="I16" s="79"/>
    </row>
    <row r="17" spans="1:13" s="108" customFormat="1" ht="12">
      <c r="A17" s="179"/>
      <c r="B17" s="141" t="s">
        <v>70</v>
      </c>
      <c r="C17" s="141" t="s">
        <v>69</v>
      </c>
      <c r="D17" s="141" t="s">
        <v>71</v>
      </c>
      <c r="E17" s="175"/>
      <c r="H17" s="107"/>
      <c r="I17" s="107"/>
      <c r="J17" s="107"/>
      <c r="K17" s="107"/>
      <c r="L17" s="107"/>
    </row>
    <row r="18" spans="1:13" s="108" customFormat="1" ht="12">
      <c r="A18" s="182"/>
      <c r="B18" s="191">
        <f>((D8+IF(D4="Yes",D9,0))*D12+E8*E12)*D14/1000</f>
        <v>23.213999999999999</v>
      </c>
      <c r="C18" s="191">
        <f>((F8+IF(D4="Yes",F9,0))*D12+G8*E12)*D14/1000</f>
        <v>13.14</v>
      </c>
      <c r="D18" s="191">
        <f>B18-C18</f>
        <v>10.073999999999998</v>
      </c>
      <c r="E18" s="175"/>
      <c r="H18" s="107"/>
      <c r="I18" s="107"/>
      <c r="J18" s="107"/>
      <c r="K18" s="107"/>
      <c r="L18" s="107"/>
    </row>
    <row r="19" spans="1:13" s="75" customFormat="1" ht="33" customHeight="1">
      <c r="A19" s="61" t="s">
        <v>146</v>
      </c>
      <c r="B19" s="176"/>
      <c r="C19" s="176"/>
      <c r="D19" s="177"/>
      <c r="E19" s="181"/>
      <c r="F19" s="178"/>
      <c r="G19" s="174"/>
      <c r="H19" s="79"/>
      <c r="I19" s="79"/>
    </row>
    <row r="20" spans="1:13" s="108" customFormat="1" ht="12">
      <c r="A20" s="179"/>
      <c r="B20" s="141" t="s">
        <v>141</v>
      </c>
      <c r="C20" s="191">
        <f>D18*'General Assumptions'!D$65</f>
        <v>15.513959999999997</v>
      </c>
      <c r="D20" s="192" t="s">
        <v>144</v>
      </c>
      <c r="F20" s="175"/>
      <c r="G20" s="173"/>
      <c r="H20" s="114"/>
      <c r="I20" s="114"/>
      <c r="J20" s="114"/>
      <c r="K20" s="114"/>
      <c r="L20" s="114"/>
      <c r="M20" s="114"/>
    </row>
    <row r="21" spans="1:13" s="108" customFormat="1" ht="12">
      <c r="A21" s="182"/>
      <c r="B21" s="141" t="s">
        <v>142</v>
      </c>
      <c r="C21" s="191">
        <f>C20*D15</f>
        <v>62.055839999999989</v>
      </c>
      <c r="D21" s="192" t="s">
        <v>144</v>
      </c>
      <c r="F21" s="183"/>
      <c r="G21" s="173"/>
      <c r="H21" s="114"/>
      <c r="I21" s="114"/>
      <c r="J21" s="114"/>
      <c r="K21" s="114"/>
      <c r="L21" s="114"/>
      <c r="M21" s="114"/>
    </row>
    <row r="22" spans="1:13" s="75" customFormat="1" ht="21" customHeight="1">
      <c r="A22" s="89"/>
      <c r="B22" s="90"/>
      <c r="C22" s="91"/>
      <c r="D22" s="91"/>
      <c r="E22" s="92"/>
      <c r="F22" s="92"/>
      <c r="G22" s="92"/>
      <c r="I22" s="79"/>
    </row>
    <row r="23" spans="1:13" s="93" customFormat="1" ht="21" customHeight="1">
      <c r="A23" s="60" t="s">
        <v>121</v>
      </c>
      <c r="B23" s="99"/>
      <c r="C23" s="74"/>
      <c r="D23" s="74"/>
      <c r="E23" s="75"/>
      <c r="F23" s="75"/>
      <c r="G23" s="75"/>
      <c r="I23" s="75"/>
    </row>
    <row r="24" spans="1:13" s="116" customFormat="1" ht="12.75" customHeight="1">
      <c r="B24" s="125" t="s">
        <v>117</v>
      </c>
      <c r="C24" s="552" t="s">
        <v>223</v>
      </c>
      <c r="D24" s="552"/>
      <c r="E24" s="552"/>
      <c r="F24" s="103"/>
      <c r="G24" s="117"/>
      <c r="H24" s="260"/>
      <c r="I24" s="117"/>
      <c r="J24" s="117"/>
      <c r="K24" s="117"/>
      <c r="L24" s="117"/>
      <c r="M24" s="117"/>
    </row>
    <row r="25" spans="1:13" s="116" customFormat="1" ht="12.75" customHeight="1">
      <c r="B25" s="125"/>
      <c r="C25" s="552" t="s">
        <v>224</v>
      </c>
      <c r="D25" s="552"/>
      <c r="E25" s="552"/>
      <c r="F25" s="103"/>
      <c r="G25" s="117"/>
      <c r="H25" s="260"/>
      <c r="I25" s="117"/>
      <c r="J25" s="117"/>
      <c r="K25" s="117"/>
      <c r="L25" s="117"/>
      <c r="M25" s="117"/>
    </row>
    <row r="26" spans="1:13" s="116" customFormat="1" ht="18.75" customHeight="1">
      <c r="A26" s="117"/>
      <c r="B26" s="125" t="s">
        <v>91</v>
      </c>
      <c r="C26" s="194" t="s">
        <v>255</v>
      </c>
      <c r="D26" s="103"/>
      <c r="E26" s="103"/>
      <c r="F26" s="103"/>
      <c r="G26" s="117"/>
      <c r="I26" s="117"/>
      <c r="J26" s="117"/>
      <c r="K26" s="117"/>
      <c r="L26" s="117"/>
      <c r="M26" s="117"/>
    </row>
    <row r="27" spans="1:13" ht="12.75" customHeight="1">
      <c r="C27" s="352"/>
    </row>
    <row r="28" spans="1:13" ht="12.75" customHeight="1"/>
    <row r="29" spans="1:13" ht="12.75" customHeight="1">
      <c r="C29" s="110"/>
      <c r="D29" s="110"/>
    </row>
    <row r="30" spans="1:13" ht="12.75" customHeight="1">
      <c r="C30" s="110"/>
      <c r="D30" s="110"/>
    </row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</sheetData>
  <sheetProtection sheet="1" objects="1" scenarios="1"/>
  <mergeCells count="10">
    <mergeCell ref="B6:C7"/>
    <mergeCell ref="B8:B9"/>
    <mergeCell ref="D6:E6"/>
    <mergeCell ref="F6:G6"/>
    <mergeCell ref="C25:E25"/>
    <mergeCell ref="C24:E24"/>
    <mergeCell ref="B14:C14"/>
    <mergeCell ref="B15:C15"/>
    <mergeCell ref="B11:C11"/>
    <mergeCell ref="B12:C12"/>
  </mergeCells>
  <phoneticPr fontId="0" type="noConversion"/>
  <hyperlinks>
    <hyperlink ref="C24:E24" r:id="rId1" display="- ENERGY STAR level: ENERGY STAR specification V2.0"/>
    <hyperlink ref="C25:E25" r:id="rId2" display="- Conventional: ENERGY STAR specification V1.1"/>
  </hyperlinks>
  <pageMargins left="0.75" right="0.75" top="0.75" bottom="0.75" header="0.5" footer="0.25"/>
  <pageSetup orientation="landscape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907CD79-E95E-4A7A-9680-93429AD05354}">
            <xm:f>INPUTS!$C$34=0</xm:f>
            <x14:dxf>
              <font>
                <color theme="0" tint="-0.14996795556505021"/>
              </font>
            </x14:dxf>
          </x14:cfRule>
          <xm:sqref>B3:D4 B6:G9 B11:E12 B14:D15 B17:D18 B20:D21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22"/>
    <pageSetUpPr fitToPage="1"/>
  </sheetPr>
  <dimension ref="A1:O73"/>
  <sheetViews>
    <sheetView showGridLines="0" showRowColHeaders="0" zoomScaleNormal="100" workbookViewId="0">
      <selection activeCell="F76" sqref="F76"/>
    </sheetView>
  </sheetViews>
  <sheetFormatPr defaultColWidth="14.28515625" defaultRowHeight="12.75" customHeight="1"/>
  <cols>
    <col min="1" max="1" width="3.5703125" style="94" customWidth="1"/>
    <col min="2" max="2" width="19.28515625" style="99" customWidth="1"/>
    <col min="3" max="4" width="18.7109375" style="100" customWidth="1"/>
    <col min="5" max="5" width="8.42578125" style="58" customWidth="1"/>
    <col min="6" max="6" width="14.85546875" style="58" customWidth="1"/>
    <col min="7" max="7" width="11" style="58" customWidth="1"/>
    <col min="8" max="8" width="11.7109375" style="58" customWidth="1"/>
    <col min="9" max="9" width="12.85546875" style="58" customWidth="1"/>
    <col min="10" max="10" width="7.5703125" style="58" customWidth="1"/>
    <col min="11" max="11" width="6.140625" style="58" customWidth="1"/>
    <col min="12" max="12" width="6.5703125" style="58" customWidth="1"/>
    <col min="13" max="15" width="14.28515625" style="58" customWidth="1"/>
    <col min="16" max="16384" width="14.28515625" style="58"/>
  </cols>
  <sheetData>
    <row r="1" spans="1:15" ht="30" customHeight="1">
      <c r="A1" s="98" t="s">
        <v>120</v>
      </c>
    </row>
    <row r="2" spans="1:15" s="99" customFormat="1" ht="22.5" customHeight="1">
      <c r="A2" s="61" t="s">
        <v>152</v>
      </c>
      <c r="G2" s="150"/>
      <c r="H2" s="150"/>
      <c r="I2" s="150"/>
      <c r="J2" s="150"/>
      <c r="K2" s="150"/>
      <c r="L2" s="150"/>
      <c r="M2" s="150"/>
      <c r="N2" s="150"/>
      <c r="O2" s="150"/>
    </row>
    <row r="3" spans="1:15" ht="12.75" customHeight="1">
      <c r="A3" s="151"/>
      <c r="B3" s="152" t="s">
        <v>13</v>
      </c>
      <c r="C3" s="76">
        <v>1</v>
      </c>
      <c r="D3" s="77" t="str">
        <f>IF(C3=1,B4,B5)</f>
        <v>Commercial</v>
      </c>
      <c r="E3" s="153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12.75" customHeight="1">
      <c r="A4" s="441">
        <v>1</v>
      </c>
      <c r="B4" s="8" t="s">
        <v>2</v>
      </c>
      <c r="C4" s="9"/>
      <c r="D4" s="10"/>
      <c r="E4" s="5"/>
      <c r="G4" s="4"/>
      <c r="H4" s="4"/>
      <c r="I4" s="4"/>
      <c r="J4" s="4"/>
      <c r="K4" s="4"/>
      <c r="L4" s="4"/>
      <c r="M4" s="4"/>
      <c r="N4" s="4"/>
      <c r="O4" s="4"/>
    </row>
    <row r="5" spans="1:15" ht="12.75" customHeight="1">
      <c r="A5" s="441">
        <v>2</v>
      </c>
      <c r="B5" s="8" t="s">
        <v>3</v>
      </c>
      <c r="C5" s="10"/>
      <c r="D5" s="10"/>
      <c r="E5" s="5"/>
      <c r="G5" s="4"/>
      <c r="H5" s="4"/>
      <c r="I5" s="4"/>
      <c r="J5" s="4"/>
      <c r="K5" s="4"/>
      <c r="L5" s="4"/>
      <c r="M5" s="4"/>
      <c r="N5" s="4"/>
      <c r="O5" s="4"/>
    </row>
    <row r="6" spans="1:15" ht="33" customHeight="1">
      <c r="A6" s="61" t="s">
        <v>153</v>
      </c>
      <c r="C6" s="101"/>
      <c r="D6" s="102"/>
      <c r="E6" s="5"/>
      <c r="G6" s="4"/>
      <c r="H6" s="4"/>
      <c r="I6" s="4"/>
      <c r="J6" s="4"/>
      <c r="K6" s="4"/>
      <c r="L6" s="4"/>
      <c r="M6" s="4"/>
      <c r="N6" s="4"/>
      <c r="O6" s="4"/>
    </row>
    <row r="7" spans="1:15" ht="12.75" customHeight="1">
      <c r="A7" s="151"/>
      <c r="B7" s="155" t="s">
        <v>13</v>
      </c>
      <c r="C7" s="81">
        <v>1</v>
      </c>
      <c r="D7" s="82" t="str">
        <f>VLOOKUP($C$7,$A$10:$C$61,2)</f>
        <v>U.S. average</v>
      </c>
      <c r="E7" s="11"/>
      <c r="G7" s="4"/>
      <c r="H7" s="4"/>
      <c r="I7" s="4"/>
      <c r="J7" s="4"/>
      <c r="K7" s="4"/>
      <c r="L7" s="4"/>
      <c r="M7" s="4"/>
      <c r="N7" s="4"/>
      <c r="O7" s="4"/>
    </row>
    <row r="8" spans="1:15" ht="12.75" customHeight="1">
      <c r="A8" s="151"/>
      <c r="B8" s="156"/>
      <c r="C8" s="83" t="str">
        <f>D3</f>
        <v>Commercial</v>
      </c>
      <c r="D8" s="84">
        <f>VLOOKUP($C$7,$A$10:$D$61,IF(C3=1,3,4))</f>
        <v>0.12790000000000001</v>
      </c>
      <c r="E8" s="11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>
      <c r="B9" s="95" t="s">
        <v>84</v>
      </c>
      <c r="C9" s="96" t="s">
        <v>2</v>
      </c>
      <c r="D9" s="97" t="s">
        <v>3</v>
      </c>
      <c r="E9" s="157"/>
    </row>
    <row r="10" spans="1:15" ht="12.75" customHeight="1">
      <c r="A10" s="442">
        <v>1</v>
      </c>
      <c r="B10" s="158" t="s">
        <v>65</v>
      </c>
      <c r="C10" s="407">
        <v>0.12790000000000001</v>
      </c>
      <c r="D10" s="407">
        <v>1.046</v>
      </c>
      <c r="E10" s="157"/>
    </row>
    <row r="11" spans="1:15" ht="12.75" customHeight="1">
      <c r="A11" s="442">
        <f>A10+1</f>
        <v>2</v>
      </c>
      <c r="B11" s="158" t="s">
        <v>14</v>
      </c>
      <c r="C11" s="407">
        <v>0.1181</v>
      </c>
      <c r="D11" s="407">
        <v>1.6719999999999999</v>
      </c>
      <c r="E11" s="157"/>
      <c r="J11" s="408"/>
      <c r="K11" s="408"/>
    </row>
    <row r="12" spans="1:15" ht="12.75" customHeight="1">
      <c r="A12" s="442">
        <f t="shared" ref="A12:A61" si="0">A11+1</f>
        <v>3</v>
      </c>
      <c r="B12" s="158" t="s">
        <v>15</v>
      </c>
      <c r="C12" s="407">
        <v>0.2019</v>
      </c>
      <c r="D12" s="407">
        <v>1.02</v>
      </c>
      <c r="E12" s="157"/>
      <c r="J12" s="408"/>
      <c r="K12" s="408"/>
    </row>
    <row r="13" spans="1:15" ht="12.75" customHeight="1">
      <c r="A13" s="442">
        <f t="shared" si="0"/>
        <v>4</v>
      </c>
      <c r="B13" s="158" t="s">
        <v>16</v>
      </c>
      <c r="C13" s="407">
        <v>0.123</v>
      </c>
      <c r="D13" s="407">
        <v>1.9530000000000001</v>
      </c>
      <c r="E13" s="157"/>
      <c r="J13" s="408"/>
      <c r="K13" s="408"/>
    </row>
    <row r="14" spans="1:15" ht="12.75" customHeight="1">
      <c r="A14" s="442">
        <f t="shared" si="0"/>
        <v>5</v>
      </c>
      <c r="B14" s="158" t="s">
        <v>17</v>
      </c>
      <c r="C14" s="407">
        <v>9.8699999999999996E-2</v>
      </c>
      <c r="D14" s="407">
        <v>1.3939999999999999</v>
      </c>
      <c r="E14" s="157"/>
      <c r="J14" s="408"/>
      <c r="K14" s="408"/>
    </row>
    <row r="15" spans="1:15" ht="12.75" customHeight="1">
      <c r="A15" s="442">
        <f t="shared" si="0"/>
        <v>6</v>
      </c>
      <c r="B15" s="158" t="s">
        <v>18</v>
      </c>
      <c r="C15" s="407">
        <v>0.1699</v>
      </c>
      <c r="D15" s="407">
        <v>1.1419999999999999</v>
      </c>
      <c r="E15" s="157"/>
      <c r="J15" s="408"/>
      <c r="K15" s="408"/>
    </row>
    <row r="16" spans="1:15" ht="12.75" customHeight="1">
      <c r="A16" s="442">
        <f t="shared" si="0"/>
        <v>7</v>
      </c>
      <c r="B16" s="158" t="s">
        <v>19</v>
      </c>
      <c r="C16" s="407">
        <v>0.1203</v>
      </c>
      <c r="D16" s="407">
        <v>0.97299999999999998</v>
      </c>
      <c r="E16" s="157"/>
      <c r="J16" s="408"/>
      <c r="K16" s="408"/>
    </row>
    <row r="17" spans="1:15" ht="12.75" customHeight="1">
      <c r="A17" s="442">
        <f t="shared" si="0"/>
        <v>8</v>
      </c>
      <c r="B17" s="158" t="s">
        <v>20</v>
      </c>
      <c r="C17" s="407">
        <v>0.20979999999999999</v>
      </c>
      <c r="D17" s="407">
        <v>1.415</v>
      </c>
      <c r="E17" s="157"/>
      <c r="J17" s="408"/>
      <c r="K17" s="408"/>
    </row>
    <row r="18" spans="1:15" ht="12.75" customHeight="1">
      <c r="A18" s="442">
        <f t="shared" si="0"/>
        <v>9</v>
      </c>
      <c r="B18" s="158" t="s">
        <v>21</v>
      </c>
      <c r="C18" s="407">
        <v>0.1346</v>
      </c>
      <c r="D18" s="407">
        <v>1.62</v>
      </c>
      <c r="E18" s="157"/>
      <c r="J18" s="408"/>
      <c r="K18" s="408"/>
    </row>
    <row r="19" spans="1:15" ht="12.75" customHeight="1">
      <c r="A19" s="442">
        <f t="shared" si="0"/>
        <v>10</v>
      </c>
      <c r="B19" s="158" t="s">
        <v>151</v>
      </c>
      <c r="C19" s="407">
        <v>0.12859999999999999</v>
      </c>
      <c r="D19" s="407">
        <v>1.458</v>
      </c>
      <c r="E19" s="157"/>
      <c r="J19" s="408"/>
      <c r="K19" s="408"/>
    </row>
    <row r="20" spans="1:15" ht="12.75" customHeight="1">
      <c r="A20" s="442">
        <f t="shared" si="0"/>
        <v>11</v>
      </c>
      <c r="B20" s="158" t="s">
        <v>22</v>
      </c>
      <c r="C20" s="407">
        <v>0.1177</v>
      </c>
      <c r="D20" s="407">
        <v>2.0579999999999998</v>
      </c>
      <c r="E20" s="157"/>
      <c r="J20" s="408"/>
      <c r="K20" s="408"/>
    </row>
    <row r="21" spans="1:15" ht="12.75" customHeight="1">
      <c r="A21" s="442">
        <f t="shared" si="0"/>
        <v>12</v>
      </c>
      <c r="B21" s="158" t="s">
        <v>23</v>
      </c>
      <c r="C21" s="407">
        <v>0.1157</v>
      </c>
      <c r="D21" s="407">
        <v>1.8460000000000001</v>
      </c>
      <c r="E21" s="157"/>
      <c r="J21" s="408"/>
      <c r="K21" s="408"/>
    </row>
    <row r="22" spans="1:15" ht="12.75" customHeight="1">
      <c r="A22" s="442">
        <f t="shared" si="0"/>
        <v>13</v>
      </c>
      <c r="B22" s="158" t="s">
        <v>24</v>
      </c>
      <c r="C22" s="407">
        <v>0.29870000000000002</v>
      </c>
      <c r="D22" s="407">
        <v>4.0129999999999999</v>
      </c>
      <c r="E22" s="157"/>
      <c r="J22" s="408"/>
      <c r="K22" s="408"/>
    </row>
    <row r="23" spans="1:15" ht="12.75" customHeight="1">
      <c r="A23" s="442">
        <f t="shared" si="0"/>
        <v>14</v>
      </c>
      <c r="B23" s="158" t="s">
        <v>25</v>
      </c>
      <c r="C23" s="407">
        <v>0.1002</v>
      </c>
      <c r="D23" s="407">
        <v>0.92700000000000005</v>
      </c>
      <c r="E23" s="157"/>
      <c r="J23" s="408"/>
      <c r="K23" s="408"/>
      <c r="L23" s="159"/>
      <c r="M23" s="159"/>
      <c r="N23" s="159"/>
      <c r="O23" s="159"/>
    </row>
    <row r="24" spans="1:15" ht="12.75" customHeight="1">
      <c r="A24" s="442">
        <f t="shared" si="0"/>
        <v>15</v>
      </c>
      <c r="B24" s="158" t="s">
        <v>26</v>
      </c>
      <c r="C24" s="407">
        <v>0.12540000000000001</v>
      </c>
      <c r="D24" s="407">
        <v>1.0489999999999999</v>
      </c>
      <c r="E24" s="157"/>
      <c r="J24" s="408"/>
      <c r="K24" s="408"/>
    </row>
    <row r="25" spans="1:15" ht="12.75" customHeight="1">
      <c r="A25" s="442">
        <f t="shared" si="0"/>
        <v>16</v>
      </c>
      <c r="B25" s="158" t="s">
        <v>27</v>
      </c>
      <c r="C25" s="407">
        <v>0.112</v>
      </c>
      <c r="D25" s="407">
        <v>1.1240000000000001</v>
      </c>
      <c r="E25" s="157"/>
      <c r="J25" s="408"/>
      <c r="K25" s="408"/>
    </row>
    <row r="26" spans="1:15" ht="12.75" customHeight="1">
      <c r="A26" s="442">
        <f t="shared" si="0"/>
        <v>17</v>
      </c>
      <c r="B26" s="158" t="s">
        <v>28</v>
      </c>
      <c r="C26" s="407">
        <v>0.1201</v>
      </c>
      <c r="D26" s="407">
        <v>1.1100000000000001</v>
      </c>
      <c r="E26" s="157"/>
      <c r="J26" s="408"/>
      <c r="K26" s="408"/>
    </row>
    <row r="27" spans="1:15" ht="12.75" customHeight="1">
      <c r="A27" s="442">
        <f t="shared" si="0"/>
        <v>18</v>
      </c>
      <c r="B27" s="158" t="s">
        <v>29</v>
      </c>
      <c r="C27" s="407">
        <v>0.1231</v>
      </c>
      <c r="D27" s="407">
        <v>1.425</v>
      </c>
      <c r="E27" s="157"/>
      <c r="J27" s="408"/>
      <c r="K27" s="408"/>
    </row>
    <row r="28" spans="1:15" ht="12.75" customHeight="1">
      <c r="A28" s="442">
        <f t="shared" si="0"/>
        <v>19</v>
      </c>
      <c r="B28" s="158" t="s">
        <v>30</v>
      </c>
      <c r="C28" s="407">
        <v>0.1008</v>
      </c>
      <c r="D28" s="407">
        <v>1.528</v>
      </c>
      <c r="E28" s="157"/>
      <c r="J28" s="408"/>
      <c r="K28" s="408"/>
    </row>
    <row r="29" spans="1:15" ht="12.75" customHeight="1">
      <c r="A29" s="442">
        <f t="shared" si="0"/>
        <v>20</v>
      </c>
      <c r="B29" s="158" t="s">
        <v>31</v>
      </c>
      <c r="C29" s="407">
        <v>9.2499999999999999E-2</v>
      </c>
      <c r="D29" s="407">
        <v>1.262</v>
      </c>
      <c r="E29" s="157"/>
      <c r="J29" s="408"/>
      <c r="K29" s="408"/>
    </row>
    <row r="30" spans="1:15" ht="12.75" customHeight="1">
      <c r="A30" s="442">
        <f t="shared" si="0"/>
        <v>21</v>
      </c>
      <c r="B30" s="158" t="s">
        <v>32</v>
      </c>
      <c r="C30" s="407">
        <v>0.15609999999999999</v>
      </c>
      <c r="D30" s="407">
        <v>1.829</v>
      </c>
      <c r="E30" s="157"/>
      <c r="J30" s="408"/>
      <c r="K30" s="408"/>
    </row>
    <row r="31" spans="1:15" ht="12.75" customHeight="1">
      <c r="A31" s="442">
        <f t="shared" si="0"/>
        <v>22</v>
      </c>
      <c r="B31" s="158" t="s">
        <v>33</v>
      </c>
      <c r="C31" s="407">
        <v>0.1384</v>
      </c>
      <c r="D31" s="407">
        <v>1.4450000000000001</v>
      </c>
      <c r="E31" s="157"/>
      <c r="J31" s="408"/>
      <c r="K31" s="408"/>
    </row>
    <row r="32" spans="1:15" ht="12.75" customHeight="1">
      <c r="A32" s="442">
        <f t="shared" si="0"/>
        <v>23</v>
      </c>
      <c r="B32" s="158" t="s">
        <v>34</v>
      </c>
      <c r="C32" s="407">
        <v>0.19819999999999999</v>
      </c>
      <c r="D32" s="407">
        <v>1.3149999999999999</v>
      </c>
      <c r="E32" s="157"/>
      <c r="J32" s="408"/>
      <c r="K32" s="408"/>
    </row>
    <row r="33" spans="1:11" ht="12.75" customHeight="1">
      <c r="A33" s="442">
        <f t="shared" si="0"/>
        <v>24</v>
      </c>
      <c r="B33" s="158" t="s">
        <v>35</v>
      </c>
      <c r="C33" s="407">
        <v>0.1444</v>
      </c>
      <c r="D33" s="407">
        <v>1.028</v>
      </c>
      <c r="E33" s="157"/>
      <c r="J33" s="408"/>
      <c r="K33" s="408"/>
    </row>
    <row r="34" spans="1:11" ht="12.75" customHeight="1">
      <c r="A34" s="442">
        <f t="shared" si="0"/>
        <v>25</v>
      </c>
      <c r="B34" s="158" t="s">
        <v>36</v>
      </c>
      <c r="C34" s="407">
        <v>0.1236</v>
      </c>
      <c r="D34" s="407">
        <v>1.044</v>
      </c>
      <c r="E34" s="157"/>
      <c r="J34" s="408"/>
      <c r="K34" s="408"/>
    </row>
    <row r="35" spans="1:11" ht="12.75" customHeight="1">
      <c r="A35" s="442">
        <f t="shared" si="0"/>
        <v>26</v>
      </c>
      <c r="B35" s="158" t="s">
        <v>37</v>
      </c>
      <c r="C35" s="407">
        <v>0.11310000000000001</v>
      </c>
      <c r="D35" s="407">
        <v>1.198</v>
      </c>
      <c r="E35" s="157"/>
      <c r="J35" s="408"/>
      <c r="K35" s="408"/>
    </row>
    <row r="36" spans="1:11" ht="12.75" customHeight="1">
      <c r="A36" s="442">
        <f t="shared" si="0"/>
        <v>27</v>
      </c>
      <c r="B36" s="158" t="s">
        <v>38</v>
      </c>
      <c r="C36" s="407">
        <v>0.1106</v>
      </c>
      <c r="D36" s="407">
        <v>1.639</v>
      </c>
      <c r="E36" s="157"/>
      <c r="J36" s="408"/>
      <c r="K36" s="408"/>
    </row>
    <row r="37" spans="1:11" ht="12.75" customHeight="1">
      <c r="A37" s="442">
        <f t="shared" si="0"/>
        <v>28</v>
      </c>
      <c r="B37" s="158" t="s">
        <v>39</v>
      </c>
      <c r="C37" s="407">
        <v>0.11020000000000001</v>
      </c>
      <c r="D37" s="407">
        <v>0.91900000000000004</v>
      </c>
      <c r="E37" s="157"/>
      <c r="J37" s="408"/>
      <c r="K37" s="408"/>
    </row>
    <row r="38" spans="1:11" ht="12.75" customHeight="1">
      <c r="A38" s="442">
        <f t="shared" si="0"/>
        <v>29</v>
      </c>
      <c r="B38" s="158" t="s">
        <v>40</v>
      </c>
      <c r="C38" s="407">
        <v>0.10929999999999999</v>
      </c>
      <c r="D38" s="407">
        <v>1.1180000000000001</v>
      </c>
      <c r="E38" s="157"/>
      <c r="J38" s="408"/>
      <c r="K38" s="408"/>
    </row>
    <row r="39" spans="1:11" ht="12.75" customHeight="1">
      <c r="A39" s="442">
        <f t="shared" si="0"/>
        <v>30</v>
      </c>
      <c r="B39" s="158" t="s">
        <v>41</v>
      </c>
      <c r="C39" s="407">
        <v>0.128</v>
      </c>
      <c r="D39" s="407">
        <v>1.3919999999999999</v>
      </c>
      <c r="E39" s="157"/>
      <c r="J39" s="408"/>
      <c r="K39" s="408"/>
    </row>
    <row r="40" spans="1:11" ht="12.75" customHeight="1">
      <c r="A40" s="442">
        <f t="shared" si="0"/>
        <v>31</v>
      </c>
      <c r="B40" s="158" t="s">
        <v>42</v>
      </c>
      <c r="C40" s="407">
        <v>0.1857</v>
      </c>
      <c r="D40" s="407">
        <v>1.7529999999999999</v>
      </c>
      <c r="E40" s="157"/>
      <c r="J40" s="408"/>
      <c r="K40" s="408"/>
    </row>
    <row r="41" spans="1:11" ht="12.75" customHeight="1">
      <c r="A41" s="442">
        <f t="shared" si="0"/>
        <v>32</v>
      </c>
      <c r="B41" s="158" t="s">
        <v>43</v>
      </c>
      <c r="C41" s="407">
        <v>0.15989999999999999</v>
      </c>
      <c r="D41" s="407">
        <v>0.97099999999999997</v>
      </c>
      <c r="E41" s="157"/>
      <c r="J41" s="408"/>
      <c r="K41" s="408"/>
    </row>
    <row r="42" spans="1:11" ht="12.75" customHeight="1">
      <c r="A42" s="442">
        <f t="shared" si="0"/>
        <v>33</v>
      </c>
      <c r="B42" s="158" t="s">
        <v>44</v>
      </c>
      <c r="C42" s="407">
        <v>0.12670000000000001</v>
      </c>
      <c r="D42" s="407">
        <v>1.06</v>
      </c>
      <c r="E42" s="157"/>
      <c r="J42" s="408"/>
      <c r="K42" s="408"/>
    </row>
    <row r="43" spans="1:11" ht="12.75" customHeight="1">
      <c r="A43" s="442">
        <f t="shared" si="0"/>
        <v>34</v>
      </c>
      <c r="B43" s="158" t="s">
        <v>45</v>
      </c>
      <c r="C43" s="407">
        <v>0.18690000000000001</v>
      </c>
      <c r="D43" s="407">
        <v>1.3160000000000001</v>
      </c>
      <c r="E43" s="157"/>
      <c r="J43" s="408"/>
      <c r="K43" s="408"/>
    </row>
    <row r="44" spans="1:11" ht="12.75" customHeight="1">
      <c r="A44" s="442">
        <f t="shared" si="0"/>
        <v>35</v>
      </c>
      <c r="B44" s="158" t="s">
        <v>46</v>
      </c>
      <c r="C44" s="407">
        <v>0.1135</v>
      </c>
      <c r="D44" s="407">
        <v>1.4850000000000001</v>
      </c>
      <c r="E44" s="157"/>
      <c r="J44" s="408"/>
      <c r="K44" s="408"/>
    </row>
    <row r="45" spans="1:11" ht="12.75" customHeight="1">
      <c r="A45" s="442">
        <f t="shared" si="0"/>
        <v>36</v>
      </c>
      <c r="B45" s="158" t="s">
        <v>47</v>
      </c>
      <c r="C45" s="407">
        <v>9.8599999999999993E-2</v>
      </c>
      <c r="D45" s="407">
        <v>1.0389999999999999</v>
      </c>
      <c r="E45" s="157"/>
      <c r="J45" s="408"/>
      <c r="K45" s="408"/>
    </row>
    <row r="46" spans="1:11" ht="12.75" customHeight="1">
      <c r="A46" s="442">
        <f t="shared" si="0"/>
        <v>37</v>
      </c>
      <c r="B46" s="158" t="s">
        <v>48</v>
      </c>
      <c r="C46" s="407">
        <v>0.1265</v>
      </c>
      <c r="D46" s="407">
        <v>1.4410000000000001</v>
      </c>
      <c r="E46" s="157"/>
      <c r="J46" s="408"/>
      <c r="K46" s="408"/>
    </row>
    <row r="47" spans="1:11" ht="12.75" customHeight="1">
      <c r="A47" s="442">
        <f t="shared" si="0"/>
        <v>38</v>
      </c>
      <c r="B47" s="158" t="s">
        <v>49</v>
      </c>
      <c r="C47" s="407">
        <v>0.1009</v>
      </c>
      <c r="D47" s="407">
        <v>1.5980000000000001</v>
      </c>
      <c r="E47" s="157"/>
      <c r="J47" s="408"/>
      <c r="K47" s="408"/>
    </row>
    <row r="48" spans="1:11" ht="12.75" customHeight="1">
      <c r="A48" s="442">
        <f t="shared" si="0"/>
        <v>39</v>
      </c>
      <c r="B48" s="158" t="s">
        <v>50</v>
      </c>
      <c r="C48" s="407">
        <v>0.1069</v>
      </c>
      <c r="D48" s="407">
        <v>1.3620000000000001</v>
      </c>
      <c r="E48" s="157"/>
      <c r="J48" s="408"/>
      <c r="K48" s="408"/>
    </row>
    <row r="49" spans="1:15" ht="12.75" customHeight="1">
      <c r="A49" s="442">
        <f t="shared" si="0"/>
        <v>40</v>
      </c>
      <c r="B49" s="158" t="s">
        <v>51</v>
      </c>
      <c r="C49" s="407">
        <v>0.13789999999999999</v>
      </c>
      <c r="D49" s="407">
        <v>1.349</v>
      </c>
      <c r="E49" s="157"/>
      <c r="J49" s="408"/>
      <c r="K49" s="408"/>
    </row>
    <row r="50" spans="1:15" ht="12.75" customHeight="1">
      <c r="A50" s="442">
        <f t="shared" si="0"/>
        <v>41</v>
      </c>
      <c r="B50" s="158" t="s">
        <v>52</v>
      </c>
      <c r="C50" s="407">
        <v>0.19239999999999999</v>
      </c>
      <c r="D50" s="407">
        <v>1.637</v>
      </c>
      <c r="E50" s="157"/>
      <c r="J50" s="408"/>
      <c r="K50" s="408"/>
    </row>
    <row r="51" spans="1:15" ht="12.75" customHeight="1">
      <c r="A51" s="442">
        <f t="shared" si="0"/>
        <v>42</v>
      </c>
      <c r="B51" s="158" t="s">
        <v>53</v>
      </c>
      <c r="C51" s="407">
        <v>0.1245</v>
      </c>
      <c r="D51" s="407">
        <v>1.758</v>
      </c>
      <c r="E51" s="157"/>
      <c r="J51" s="408"/>
      <c r="K51" s="408"/>
    </row>
    <row r="52" spans="1:15" ht="12.75" customHeight="1">
      <c r="A52" s="442">
        <f t="shared" si="0"/>
        <v>43</v>
      </c>
      <c r="B52" s="158" t="s">
        <v>54</v>
      </c>
      <c r="C52" s="407">
        <v>0.11020000000000001</v>
      </c>
      <c r="D52" s="407">
        <v>1.0189999999999999</v>
      </c>
      <c r="E52" s="157"/>
      <c r="J52" s="408"/>
      <c r="K52" s="408"/>
    </row>
    <row r="53" spans="1:15" ht="12.75" customHeight="1">
      <c r="A53" s="442">
        <f t="shared" si="0"/>
        <v>44</v>
      </c>
      <c r="B53" s="158" t="s">
        <v>55</v>
      </c>
      <c r="C53" s="407">
        <v>0.1027</v>
      </c>
      <c r="D53" s="407">
        <v>1.286</v>
      </c>
      <c r="E53" s="157"/>
      <c r="J53" s="408"/>
      <c r="K53" s="408"/>
    </row>
    <row r="54" spans="1:15" ht="12.75" customHeight="1">
      <c r="A54" s="442">
        <f t="shared" si="0"/>
        <v>45</v>
      </c>
      <c r="B54" s="158" t="s">
        <v>56</v>
      </c>
      <c r="C54" s="407">
        <v>0.1167</v>
      </c>
      <c r="D54" s="407">
        <v>1.45</v>
      </c>
      <c r="E54" s="157"/>
      <c r="J54" s="408"/>
      <c r="K54" s="408"/>
    </row>
    <row r="55" spans="1:15" ht="12.75" customHeight="1">
      <c r="A55" s="442">
        <f t="shared" si="0"/>
        <v>46</v>
      </c>
      <c r="B55" s="158" t="s">
        <v>57</v>
      </c>
      <c r="C55" s="407">
        <v>0.11020000000000001</v>
      </c>
      <c r="D55" s="407">
        <v>1.014</v>
      </c>
      <c r="E55" s="157"/>
      <c r="J55" s="408"/>
      <c r="K55" s="408"/>
    </row>
    <row r="56" spans="1:15" ht="12.75" customHeight="1">
      <c r="A56" s="442">
        <f t="shared" si="0"/>
        <v>47</v>
      </c>
      <c r="B56" s="158" t="s">
        <v>58</v>
      </c>
      <c r="C56" s="407">
        <v>0.17069999999999999</v>
      </c>
      <c r="D56" s="407">
        <v>1.7010000000000001</v>
      </c>
      <c r="E56" s="157"/>
      <c r="J56" s="408"/>
      <c r="K56" s="408"/>
    </row>
    <row r="57" spans="1:15" ht="12.75" customHeight="1">
      <c r="A57" s="442">
        <f t="shared" si="0"/>
        <v>48</v>
      </c>
      <c r="B57" s="158" t="s">
        <v>59</v>
      </c>
      <c r="C57" s="407">
        <v>0.1139</v>
      </c>
      <c r="D57" s="407">
        <v>1.458</v>
      </c>
      <c r="E57" s="157"/>
      <c r="J57" s="408"/>
      <c r="K57" s="408"/>
    </row>
    <row r="58" spans="1:15" ht="12.75" customHeight="1">
      <c r="A58" s="442">
        <f t="shared" si="0"/>
        <v>49</v>
      </c>
      <c r="B58" s="158" t="s">
        <v>60</v>
      </c>
      <c r="C58" s="407">
        <v>8.9700000000000002E-2</v>
      </c>
      <c r="D58" s="407">
        <v>1.125</v>
      </c>
      <c r="E58" s="157"/>
      <c r="J58" s="408"/>
      <c r="K58" s="408"/>
    </row>
    <row r="59" spans="1:15" ht="12.75" customHeight="1">
      <c r="A59" s="442">
        <f t="shared" si="0"/>
        <v>50</v>
      </c>
      <c r="B59" s="158" t="s">
        <v>61</v>
      </c>
      <c r="C59" s="407">
        <v>0.10050000000000001</v>
      </c>
      <c r="D59" s="407">
        <v>1.32</v>
      </c>
      <c r="E59" s="157"/>
      <c r="J59" s="408"/>
      <c r="K59" s="408"/>
    </row>
    <row r="60" spans="1:15" ht="12.75" customHeight="1">
      <c r="A60" s="442">
        <f t="shared" si="0"/>
        <v>51</v>
      </c>
      <c r="B60" s="158" t="s">
        <v>62</v>
      </c>
      <c r="C60" s="407">
        <v>0.1444</v>
      </c>
      <c r="D60" s="407">
        <v>1.028</v>
      </c>
      <c r="E60" s="157"/>
      <c r="J60" s="408"/>
      <c r="K60" s="408"/>
    </row>
    <row r="61" spans="1:15" ht="12.75" customHeight="1">
      <c r="A61" s="442">
        <f t="shared" si="0"/>
        <v>52</v>
      </c>
      <c r="B61" s="158" t="s">
        <v>63</v>
      </c>
      <c r="C61" s="407">
        <v>0.11020000000000001</v>
      </c>
      <c r="D61" s="407">
        <v>1.1060000000000001</v>
      </c>
      <c r="E61" s="157"/>
      <c r="J61" s="408"/>
      <c r="K61" s="408"/>
    </row>
    <row r="62" spans="1:15" ht="33" customHeight="1">
      <c r="A62" s="61" t="s">
        <v>154</v>
      </c>
      <c r="C62" s="58"/>
      <c r="D62" s="102"/>
      <c r="E62" s="157"/>
    </row>
    <row r="63" spans="1:15" ht="14.25" customHeight="1">
      <c r="A63" s="61"/>
      <c r="B63" s="301">
        <v>0.04</v>
      </c>
      <c r="C63" s="160"/>
      <c r="D63" s="102"/>
      <c r="E63" s="5"/>
      <c r="G63" s="4"/>
      <c r="H63" s="4"/>
      <c r="I63" s="4"/>
    </row>
    <row r="64" spans="1:15" ht="33" customHeight="1">
      <c r="A64" s="61" t="s">
        <v>157</v>
      </c>
      <c r="C64" s="101"/>
      <c r="D64" s="102"/>
      <c r="E64" s="5"/>
      <c r="G64" s="4"/>
      <c r="H64" s="4"/>
      <c r="I64" s="4"/>
      <c r="J64" s="4"/>
      <c r="K64" s="4"/>
      <c r="L64" s="4"/>
      <c r="M64" s="4"/>
      <c r="N64" s="4"/>
      <c r="O64" s="4"/>
    </row>
    <row r="65" spans="1:15" s="4" customFormat="1" ht="14.25" customHeight="1">
      <c r="B65" s="11" t="s">
        <v>86</v>
      </c>
      <c r="C65" s="9"/>
      <c r="D65" s="409">
        <v>1.54</v>
      </c>
      <c r="E65" s="11" t="s">
        <v>87</v>
      </c>
    </row>
    <row r="66" spans="1:15" s="10" customFormat="1" ht="14.25" customHeight="1">
      <c r="B66" s="12" t="s">
        <v>88</v>
      </c>
      <c r="C66" s="9"/>
      <c r="D66" s="410">
        <v>10471</v>
      </c>
      <c r="E66" s="11" t="s">
        <v>143</v>
      </c>
      <c r="F66" s="161"/>
      <c r="H66" s="171" t="s">
        <v>160</v>
      </c>
      <c r="I66" s="367">
        <f>RESULTS!H28/D66</f>
        <v>0</v>
      </c>
      <c r="K66" s="170" t="s">
        <v>161</v>
      </c>
      <c r="M66" s="366" t="str">
        <f>IF(I66&lt;0.95,("reduction of not driving your car for "&amp;IF(I66*365&lt;0.5,"less than 1",ROUND(I66*365,0))&amp;IF(I66*365&lt;1.5," day"," days")),"of "&amp;ROUND(I66,IF(I66&lt;9.5,1,0))&amp;IF(I66&lt;1.05," car"," cars"))</f>
        <v>reduction of not driving your car for less than 1 day</v>
      </c>
    </row>
    <row r="67" spans="1:15" ht="21" customHeight="1">
      <c r="A67" s="162"/>
      <c r="B67" s="163"/>
      <c r="C67" s="164"/>
      <c r="D67" s="164"/>
      <c r="E67" s="165"/>
      <c r="F67" s="165"/>
      <c r="G67" s="165"/>
      <c r="H67" s="165"/>
      <c r="I67" s="165"/>
      <c r="J67" s="165"/>
      <c r="K67" s="165"/>
      <c r="L67" s="165"/>
      <c r="M67" s="165"/>
      <c r="N67" s="4"/>
      <c r="O67" s="4"/>
    </row>
    <row r="68" spans="1:15" s="166" customFormat="1" ht="21" customHeight="1">
      <c r="A68" s="60" t="s">
        <v>121</v>
      </c>
      <c r="B68" s="99"/>
      <c r="C68" s="424"/>
      <c r="D68" s="424"/>
      <c r="E68" s="425"/>
      <c r="F68" s="425"/>
      <c r="G68" s="425"/>
      <c r="H68" s="425"/>
      <c r="I68" s="425"/>
      <c r="J68" s="426"/>
      <c r="K68" s="58"/>
      <c r="L68" s="58"/>
      <c r="M68" s="58"/>
      <c r="N68" s="58"/>
      <c r="O68" s="58"/>
    </row>
    <row r="69" spans="1:15" s="166" customFormat="1" ht="12.75" customHeight="1">
      <c r="A69" s="58"/>
      <c r="B69" s="469" t="s">
        <v>155</v>
      </c>
      <c r="C69" s="611" t="s">
        <v>380</v>
      </c>
      <c r="D69" s="612"/>
      <c r="E69" s="612"/>
      <c r="F69" s="612"/>
      <c r="G69" s="612"/>
      <c r="H69" s="612"/>
      <c r="I69" s="612"/>
      <c r="J69" s="612"/>
      <c r="K69" s="422"/>
      <c r="L69" s="411"/>
      <c r="M69" s="153"/>
      <c r="N69" s="58"/>
      <c r="O69" s="58"/>
    </row>
    <row r="70" spans="1:15" s="166" customFormat="1" ht="12.75" customHeight="1">
      <c r="A70" s="58"/>
      <c r="B70" s="469"/>
      <c r="C70" s="611" t="s">
        <v>381</v>
      </c>
      <c r="D70" s="613"/>
      <c r="E70" s="613"/>
      <c r="F70" s="613"/>
      <c r="G70" s="613"/>
      <c r="H70" s="613"/>
      <c r="I70" s="613"/>
      <c r="J70" s="613"/>
      <c r="K70" s="421"/>
      <c r="L70" s="411"/>
      <c r="M70" s="169"/>
      <c r="N70" s="58"/>
      <c r="O70" s="58"/>
    </row>
    <row r="71" spans="1:15" s="166" customFormat="1" ht="12.75" customHeight="1">
      <c r="A71" s="58"/>
      <c r="B71" s="167" t="s">
        <v>83</v>
      </c>
      <c r="C71" s="148" t="s">
        <v>95</v>
      </c>
      <c r="D71" s="100"/>
      <c r="E71" s="58"/>
      <c r="F71" s="58"/>
      <c r="G71" s="58"/>
      <c r="H71" s="58"/>
      <c r="I71" s="58"/>
      <c r="K71" s="168"/>
      <c r="L71" s="168"/>
      <c r="M71" s="58"/>
      <c r="N71" s="58"/>
      <c r="O71" s="58"/>
    </row>
    <row r="72" spans="1:15" s="166" customFormat="1" ht="12.75" customHeight="1">
      <c r="A72" s="58"/>
      <c r="B72" s="167" t="s">
        <v>350</v>
      </c>
      <c r="C72" s="427" t="s">
        <v>351</v>
      </c>
      <c r="D72" s="419"/>
      <c r="E72" s="419"/>
      <c r="F72" s="428"/>
      <c r="G72" s="248"/>
      <c r="H72" s="248"/>
      <c r="I72" s="248"/>
      <c r="J72" s="429"/>
      <c r="K72" s="168"/>
      <c r="L72" s="168"/>
      <c r="M72" s="58"/>
      <c r="N72" s="58"/>
      <c r="O72" s="58"/>
    </row>
    <row r="73" spans="1:15" s="166" customFormat="1" ht="12.75" customHeight="1">
      <c r="A73" s="58"/>
      <c r="B73" s="103"/>
      <c r="C73" s="423"/>
      <c r="D73" s="420"/>
      <c r="E73" s="420"/>
      <c r="F73" s="421"/>
      <c r="G73" s="168"/>
      <c r="H73" s="168"/>
      <c r="I73" s="168"/>
      <c r="J73" s="168"/>
      <c r="K73" s="168"/>
      <c r="L73" s="168"/>
      <c r="M73" s="58"/>
      <c r="N73" s="58"/>
      <c r="O73" s="58"/>
    </row>
  </sheetData>
  <sheetProtection sheet="1" objects="1" scenarios="1"/>
  <mergeCells count="2">
    <mergeCell ref="C69:J69"/>
    <mergeCell ref="C70:J70"/>
  </mergeCells>
  <phoneticPr fontId="0" type="noConversion"/>
  <hyperlinks>
    <hyperlink ref="C70" r:id="rId1" display="- US Department of Energy, Electric Power Monthly, average retail price of electricity by sector &amp; state, September 2010"/>
    <hyperlink ref="C69:J69" r:id="rId2" display="- National average: US Department of Energy, Annual Energy Outlook 2013 (Early Release edition), (converted from 2011 to 2012 dollars)"/>
  </hyperlinks>
  <pageMargins left="0.75" right="0.75" top="0.5" bottom="0.5" header="0.5" footer="0.5"/>
  <pageSetup scale="60" orientation="portrait" r:id="rId3"/>
  <headerFooter alignWithMargins="0"/>
  <ignoredErrors>
    <ignoredError sqref="A11:A61 D7:D8 C8 D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22"/>
    <pageSetUpPr fitToPage="1"/>
  </sheetPr>
  <dimension ref="B1:F51"/>
  <sheetViews>
    <sheetView showGridLines="0" showRowColHeaders="0" zoomScaleNormal="100" workbookViewId="0">
      <selection activeCell="E11" sqref="E11:E15"/>
    </sheetView>
  </sheetViews>
  <sheetFormatPr defaultColWidth="25.28515625" defaultRowHeight="12.75"/>
  <cols>
    <col min="1" max="1" width="1.7109375" style="67" customWidth="1"/>
    <col min="2" max="2" width="20.42578125" style="67" customWidth="1"/>
    <col min="3" max="3" width="20.7109375" style="67" customWidth="1"/>
    <col min="4" max="5" width="28.7109375" style="67" customWidth="1"/>
    <col min="6" max="6" width="60.7109375" style="67" customWidth="1"/>
    <col min="7" max="16384" width="25.28515625" style="67"/>
  </cols>
  <sheetData>
    <row r="1" spans="2:6" ht="27.95" customHeight="1">
      <c r="B1" s="72" t="s">
        <v>119</v>
      </c>
      <c r="C1" s="51"/>
      <c r="D1" s="51"/>
      <c r="E1" s="51"/>
    </row>
    <row r="2" spans="2:6">
      <c r="B2" s="73"/>
      <c r="C2" s="51"/>
      <c r="D2" s="51"/>
      <c r="E2" s="51"/>
    </row>
    <row r="3" spans="2:6">
      <c r="B3" s="231" t="s">
        <v>382</v>
      </c>
      <c r="C3" s="51"/>
      <c r="D3" s="51"/>
      <c r="E3" s="51"/>
    </row>
    <row r="4" spans="2:6">
      <c r="B4" s="149" t="s">
        <v>156</v>
      </c>
      <c r="C4" s="51"/>
      <c r="D4" s="51"/>
      <c r="E4" s="51"/>
    </row>
    <row r="6" spans="2:6" ht="25.5">
      <c r="B6" s="614" t="s">
        <v>68</v>
      </c>
      <c r="C6" s="615"/>
      <c r="D6" s="434" t="s">
        <v>66</v>
      </c>
      <c r="E6" s="434" t="s">
        <v>67</v>
      </c>
      <c r="F6" s="434" t="s">
        <v>127</v>
      </c>
    </row>
    <row r="7" spans="2:6">
      <c r="B7" s="207" t="s">
        <v>97</v>
      </c>
      <c r="C7" s="443"/>
      <c r="D7" s="358" t="s">
        <v>164</v>
      </c>
      <c r="E7" s="359">
        <v>41792</v>
      </c>
      <c r="F7" s="616" t="s">
        <v>357</v>
      </c>
    </row>
    <row r="8" spans="2:6">
      <c r="B8" s="207" t="s">
        <v>98</v>
      </c>
      <c r="C8" s="443"/>
      <c r="D8" s="358" t="s">
        <v>164</v>
      </c>
      <c r="E8" s="359">
        <v>41792</v>
      </c>
      <c r="F8" s="617"/>
    </row>
    <row r="9" spans="2:6">
      <c r="B9" s="207" t="s">
        <v>192</v>
      </c>
      <c r="C9" s="444"/>
      <c r="D9" s="622" t="s">
        <v>356</v>
      </c>
      <c r="E9" s="619">
        <v>42552</v>
      </c>
      <c r="F9" s="71" t="s">
        <v>358</v>
      </c>
    </row>
    <row r="10" spans="2:6">
      <c r="B10" s="207" t="s">
        <v>231</v>
      </c>
      <c r="C10" s="444"/>
      <c r="D10" s="625"/>
      <c r="E10" s="626"/>
      <c r="F10" s="71" t="s">
        <v>359</v>
      </c>
    </row>
    <row r="11" spans="2:6">
      <c r="B11" s="207" t="s">
        <v>8</v>
      </c>
      <c r="C11" s="443"/>
      <c r="D11" s="622" t="s">
        <v>163</v>
      </c>
      <c r="E11" s="619">
        <v>41640</v>
      </c>
      <c r="F11" s="616" t="s">
        <v>360</v>
      </c>
    </row>
    <row r="12" spans="2:6">
      <c r="B12" s="207" t="s">
        <v>5</v>
      </c>
      <c r="C12" s="443"/>
      <c r="D12" s="623"/>
      <c r="E12" s="620"/>
      <c r="F12" s="618"/>
    </row>
    <row r="13" spans="2:6">
      <c r="B13" s="207" t="s">
        <v>105</v>
      </c>
      <c r="C13" s="443"/>
      <c r="D13" s="623"/>
      <c r="E13" s="620"/>
      <c r="F13" s="618"/>
    </row>
    <row r="14" spans="2:6">
      <c r="B14" s="207" t="s">
        <v>99</v>
      </c>
      <c r="C14" s="443"/>
      <c r="D14" s="623"/>
      <c r="E14" s="620"/>
      <c r="F14" s="618"/>
    </row>
    <row r="15" spans="2:6">
      <c r="B15" s="207" t="s">
        <v>7</v>
      </c>
      <c r="C15" s="443"/>
      <c r="D15" s="624"/>
      <c r="E15" s="621"/>
      <c r="F15" s="617"/>
    </row>
    <row r="16" spans="2:6">
      <c r="B16" s="207" t="s">
        <v>162</v>
      </c>
      <c r="C16" s="444"/>
      <c r="D16" s="358" t="s">
        <v>317</v>
      </c>
      <c r="E16" s="359">
        <v>41913</v>
      </c>
      <c r="F16" s="71" t="s">
        <v>361</v>
      </c>
    </row>
    <row r="17" spans="2:5">
      <c r="B17" s="68"/>
      <c r="C17" s="68"/>
      <c r="D17" s="68"/>
      <c r="E17" s="69"/>
    </row>
    <row r="18" spans="2:5">
      <c r="B18" s="68"/>
      <c r="C18" s="68"/>
      <c r="D18" s="68"/>
      <c r="E18" s="70"/>
    </row>
    <row r="19" spans="2:5">
      <c r="B19" s="68"/>
      <c r="C19" s="68"/>
      <c r="D19" s="68"/>
      <c r="E19" s="70"/>
    </row>
    <row r="20" spans="2:5">
      <c r="B20" s="68"/>
      <c r="C20" s="68"/>
      <c r="D20" s="68"/>
      <c r="E20" s="70"/>
    </row>
    <row r="21" spans="2:5">
      <c r="B21" s="68"/>
      <c r="C21" s="68"/>
      <c r="D21" s="68"/>
      <c r="E21" s="70"/>
    </row>
    <row r="22" spans="2:5">
      <c r="B22" s="68"/>
      <c r="C22" s="68"/>
      <c r="D22" s="68"/>
      <c r="E22" s="70"/>
    </row>
    <row r="23" spans="2:5">
      <c r="B23" s="68"/>
      <c r="C23" s="68"/>
      <c r="D23" s="68"/>
    </row>
    <row r="24" spans="2:5">
      <c r="B24" s="68"/>
      <c r="C24" s="68"/>
      <c r="D24" s="68"/>
    </row>
    <row r="25" spans="2:5">
      <c r="B25" s="68"/>
      <c r="C25" s="68"/>
      <c r="D25" s="68"/>
    </row>
    <row r="26" spans="2:5">
      <c r="B26" s="68"/>
      <c r="C26" s="68"/>
      <c r="D26" s="68"/>
    </row>
    <row r="27" spans="2:5">
      <c r="B27" s="68"/>
      <c r="C27" s="68"/>
      <c r="D27" s="68"/>
    </row>
    <row r="28" spans="2:5">
      <c r="B28" s="68"/>
      <c r="C28" s="68"/>
      <c r="D28" s="68"/>
    </row>
    <row r="29" spans="2:5">
      <c r="B29" s="68"/>
      <c r="C29" s="68"/>
      <c r="D29" s="68"/>
    </row>
    <row r="30" spans="2:5">
      <c r="B30" s="68"/>
      <c r="C30" s="68"/>
      <c r="D30" s="68"/>
    </row>
    <row r="31" spans="2:5">
      <c r="B31" s="68"/>
      <c r="C31" s="68"/>
      <c r="D31" s="68"/>
    </row>
    <row r="32" spans="2:5">
      <c r="B32" s="68"/>
      <c r="C32" s="68"/>
      <c r="D32" s="68"/>
    </row>
    <row r="33" spans="2:4">
      <c r="B33" s="68"/>
      <c r="C33" s="68"/>
      <c r="D33" s="68"/>
    </row>
    <row r="34" spans="2:4">
      <c r="B34" s="68"/>
      <c r="C34" s="68"/>
      <c r="D34" s="68"/>
    </row>
    <row r="35" spans="2:4">
      <c r="B35" s="68"/>
      <c r="C35" s="68"/>
      <c r="D35" s="68"/>
    </row>
    <row r="36" spans="2:4">
      <c r="B36" s="68"/>
      <c r="C36" s="68"/>
      <c r="D36" s="68"/>
    </row>
    <row r="37" spans="2:4">
      <c r="B37" s="68"/>
      <c r="C37" s="68"/>
      <c r="D37" s="68"/>
    </row>
    <row r="38" spans="2:4">
      <c r="B38" s="68"/>
      <c r="C38" s="68"/>
      <c r="D38" s="68"/>
    </row>
    <row r="39" spans="2:4">
      <c r="B39" s="68"/>
      <c r="C39" s="68"/>
      <c r="D39" s="68"/>
    </row>
    <row r="40" spans="2:4">
      <c r="B40" s="68"/>
      <c r="C40" s="68"/>
      <c r="D40" s="68"/>
    </row>
    <row r="41" spans="2:4">
      <c r="B41" s="68"/>
      <c r="C41" s="68"/>
      <c r="D41" s="68"/>
    </row>
    <row r="42" spans="2:4">
      <c r="B42" s="68"/>
      <c r="C42" s="68"/>
      <c r="D42" s="68"/>
    </row>
    <row r="43" spans="2:4">
      <c r="B43" s="68"/>
      <c r="C43" s="68"/>
      <c r="D43" s="68"/>
    </row>
    <row r="44" spans="2:4">
      <c r="B44" s="68"/>
      <c r="C44" s="68"/>
      <c r="D44" s="68"/>
    </row>
    <row r="45" spans="2:4">
      <c r="B45" s="68"/>
      <c r="C45" s="68"/>
      <c r="D45" s="68"/>
    </row>
    <row r="46" spans="2:4">
      <c r="B46" s="68"/>
      <c r="C46" s="68"/>
      <c r="D46" s="68"/>
    </row>
    <row r="47" spans="2:4">
      <c r="B47" s="68"/>
      <c r="C47" s="68"/>
      <c r="D47" s="68"/>
    </row>
    <row r="48" spans="2:4">
      <c r="B48" s="68"/>
      <c r="C48" s="68"/>
      <c r="D48" s="68"/>
    </row>
    <row r="49" spans="2:4">
      <c r="B49" s="68"/>
      <c r="C49" s="68"/>
      <c r="D49" s="68"/>
    </row>
    <row r="50" spans="2:4">
      <c r="B50" s="68"/>
      <c r="C50" s="68"/>
      <c r="D50" s="68"/>
    </row>
    <row r="51" spans="2:4">
      <c r="B51" s="68"/>
      <c r="C51" s="68"/>
      <c r="D51" s="68"/>
    </row>
  </sheetData>
  <sheetProtection sheet="1" objects="1" scenarios="1"/>
  <mergeCells count="7">
    <mergeCell ref="B6:C6"/>
    <mergeCell ref="F7:F8"/>
    <mergeCell ref="F11:F15"/>
    <mergeCell ref="E11:E15"/>
    <mergeCell ref="D11:D15"/>
    <mergeCell ref="D9:D10"/>
    <mergeCell ref="E9:E10"/>
  </mergeCells>
  <phoneticPr fontId="12" type="noConversion"/>
  <hyperlinks>
    <hyperlink ref="F7" r:id="rId1"/>
    <hyperlink ref="F11" r:id="rId2"/>
    <hyperlink ref="F9" r:id="rId3"/>
    <hyperlink ref="F10" r:id="rId4"/>
    <hyperlink ref="F16" r:id="rId5"/>
  </hyperlinks>
  <pageMargins left="0.75" right="0.75" top="0.75" bottom="0.75" header="0.5" footer="0.5"/>
  <pageSetup scale="72" orientation="landscape" r:id="rId6"/>
  <headerFooter alignWithMargins="0"/>
  <ignoredErrors>
    <ignoredError sqref="D7: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8"/>
    <outlinePr summaryBelow="0" summaryRight="0"/>
    <pageSetUpPr fitToPage="1"/>
  </sheetPr>
  <dimension ref="A1:AF3989"/>
  <sheetViews>
    <sheetView showGridLines="0" showRowColHeaders="0" zoomScale="90" zoomScaleNormal="90" workbookViewId="0">
      <selection activeCell="B5" sqref="B5:B6"/>
    </sheetView>
  </sheetViews>
  <sheetFormatPr defaultColWidth="12.42578125" defaultRowHeight="12.75"/>
  <cols>
    <col min="1" max="1" width="1.7109375" style="1" customWidth="1"/>
    <col min="2" max="2" width="28.7109375" style="1" customWidth="1"/>
    <col min="3" max="3" width="9.7109375" style="1" customWidth="1"/>
    <col min="4" max="6" width="11.7109375" style="1" customWidth="1"/>
    <col min="7" max="7" width="16.7109375" style="1" customWidth="1"/>
    <col min="8" max="8" width="14.42578125" style="1" customWidth="1"/>
    <col min="9" max="9" width="10.7109375" style="1" customWidth="1"/>
    <col min="10" max="11" width="16.7109375" style="1" customWidth="1"/>
    <col min="12" max="15" width="11.7109375" style="1" customWidth="1"/>
    <col min="16" max="16384" width="12.42578125" style="1"/>
  </cols>
  <sheetData>
    <row r="1" spans="1:32" ht="39.950000000000003" customHeight="1">
      <c r="A1" s="51"/>
      <c r="B1" s="477" t="s">
        <v>116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s="2" customFormat="1" ht="30" customHeight="1">
      <c r="A2" s="52"/>
      <c r="B2" s="33" t="s">
        <v>138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25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s="2" customFormat="1" ht="50.1" customHeight="1">
      <c r="A3" s="52"/>
      <c r="B3" s="484" t="str">
        <f>"The ENERGY STAR models of your selected equipment will save approximately "&amp;ROUND(I28,2)*100&amp;"%.  Each year you will save approximately "&amp;IF(E28=0,0,IF(E28&lt;1,ROUND(E28,1),TEXT(E28,"#,###")))&amp;" kWh of electricity and $"&amp;IF(SUM(D8:D26)=0,0,(IF(SUM(D8:D26)&lt;1,TEXT(D28,"0.##"),TEXT(D28,"#,###"))))&amp;", or $"&amp;IF(M28=0,0,IF(M28&lt;1,ROUND(M28,2),TEXT(M28,"#,###")))&amp;" over the life of the equipment.  By choosing ENERGY STAR you will reduce emissions by approximately "&amp;IF(H28=0,0,IF(H28&lt;1,ROUND(H28,1),TEXT(H28,"#,###")))&amp;" pound"&amp;IF(H28&lt;1.5,"","s")&amp;" of carbon dioxide annually.  This is equivalent to the emissions "&amp;'General Assumptions'!M66&amp;"."</f>
        <v>The ENERGY STAR models of your selected equipment will save approximately 0%.  Each year you will save approximately 0 kWh of electricity and $0, or $0 over the life of the equipment.  By choosing ENERGY STAR you will reduce emissions by approximately 0 pound of carbon dioxide annually.  This is equivalent to the emissions reduction of not driving your car for less than 1 day.</v>
      </c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6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s="2" customFormat="1" ht="24.95" customHeight="1">
      <c r="A4" s="52"/>
      <c r="B4" s="33" t="s">
        <v>106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2"/>
      <c r="N4" s="25"/>
      <c r="O4" s="25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15.75" customHeight="1">
      <c r="A5" s="51"/>
      <c r="B5" s="481"/>
      <c r="C5" s="482" t="s">
        <v>4</v>
      </c>
      <c r="D5" s="486" t="s">
        <v>140</v>
      </c>
      <c r="E5" s="487"/>
      <c r="F5" s="487"/>
      <c r="G5" s="488"/>
      <c r="H5" s="489"/>
      <c r="I5" s="482" t="s">
        <v>100</v>
      </c>
      <c r="J5" s="482" t="s">
        <v>103</v>
      </c>
      <c r="K5" s="482" t="s">
        <v>10</v>
      </c>
      <c r="L5" s="482" t="s">
        <v>11</v>
      </c>
      <c r="M5" s="479" t="s">
        <v>139</v>
      </c>
      <c r="N5" s="480"/>
      <c r="O5" s="480"/>
      <c r="P5" s="53"/>
      <c r="Q5" s="53"/>
      <c r="R5" s="54"/>
      <c r="S5" s="54"/>
      <c r="T5" s="54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54" customHeight="1">
      <c r="A6" s="51"/>
      <c r="B6" s="481"/>
      <c r="C6" s="482"/>
      <c r="D6" s="337" t="s">
        <v>132</v>
      </c>
      <c r="E6" s="337" t="s">
        <v>9</v>
      </c>
      <c r="F6" s="337" t="s">
        <v>133</v>
      </c>
      <c r="G6" s="337" t="s">
        <v>104</v>
      </c>
      <c r="H6" s="337" t="s">
        <v>150</v>
      </c>
      <c r="I6" s="482"/>
      <c r="J6" s="491"/>
      <c r="K6" s="482"/>
      <c r="L6" s="483"/>
      <c r="M6" s="337" t="s">
        <v>132</v>
      </c>
      <c r="N6" s="337" t="s">
        <v>9</v>
      </c>
      <c r="O6" s="337" t="s">
        <v>96</v>
      </c>
      <c r="P6" s="53"/>
      <c r="Q6" s="53"/>
      <c r="R6" s="54"/>
      <c r="S6" s="54"/>
      <c r="T6" s="54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ht="15.75" customHeight="1">
      <c r="A7" s="51"/>
      <c r="B7" s="493" t="s">
        <v>279</v>
      </c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53"/>
      <c r="Q7" s="53"/>
      <c r="R7" s="54"/>
      <c r="S7" s="54"/>
      <c r="T7" s="54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</row>
    <row r="8" spans="1:32" ht="15.75" customHeight="1">
      <c r="A8" s="51"/>
      <c r="B8" s="35" t="s">
        <v>180</v>
      </c>
      <c r="C8" s="26">
        <f>INPUTS!C12</f>
        <v>0</v>
      </c>
      <c r="D8" s="27" t="str">
        <f>IF(C8=0,"",E8*INPUTS!C$9)</f>
        <v/>
      </c>
      <c r="E8" s="28" t="str">
        <f>IF(C8=0,"",'Desktop Calcs'!D28*C8)</f>
        <v/>
      </c>
      <c r="F8" s="27" t="str">
        <f>IF(C8=0,"",G8*INPUTS!C$9)</f>
        <v/>
      </c>
      <c r="G8" s="28" t="str">
        <f>IF(C8=0,"",'Desktop Calcs'!C28*C8)</f>
        <v/>
      </c>
      <c r="H8" s="28" t="str">
        <f>IF(C8=0,"",'Desktop Calcs'!C30*C8)</f>
        <v/>
      </c>
      <c r="I8" s="29" t="str">
        <f>IF(C8=0,"",'Desktop Calcs'!D28/'Desktop Calcs'!B28)</f>
        <v/>
      </c>
      <c r="J8" s="27" t="str">
        <f>IF(C8=0,"",INPUTS!G12*C8)</f>
        <v/>
      </c>
      <c r="K8" s="30" t="str">
        <f>IF(C8=0,"",IF(J8&lt;=0,"immediate",IF(J8/D8&gt;L8,"more than "&amp;L8,ROUND(J8/D8,IF(J8/D8&gt;0.5,1,2)))))</f>
        <v/>
      </c>
      <c r="L8" s="28" t="str">
        <f>IF(C8=0,"",'Desktop Calcs'!C25)</f>
        <v/>
      </c>
      <c r="M8" s="27" t="str">
        <f>IF(C8=0,"",PV('General Assumptions'!B$63,L8,-D8,,0))</f>
        <v/>
      </c>
      <c r="N8" s="28" t="str">
        <f>IF(C8=0,"",L8*E8)</f>
        <v/>
      </c>
      <c r="O8" s="27" t="str">
        <f>IF(C8=0,"",M8-J8)</f>
        <v/>
      </c>
      <c r="P8" s="53"/>
      <c r="Q8" s="53"/>
      <c r="R8" s="54"/>
      <c r="S8" s="54"/>
      <c r="T8" s="54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2" ht="15.75" customHeight="1">
      <c r="A9" s="51"/>
      <c r="B9" s="35" t="s">
        <v>184</v>
      </c>
      <c r="C9" s="26">
        <f>INPUTS!C13</f>
        <v>0</v>
      </c>
      <c r="D9" s="27" t="str">
        <f>IF(C9=0,"",E9*INPUTS!C$9)</f>
        <v/>
      </c>
      <c r="E9" s="28" t="str">
        <f>IF(C9=0,"",'Laptop Calcs'!D28*C9)</f>
        <v/>
      </c>
      <c r="F9" s="27" t="str">
        <f>IF(C9=0,"",G9*INPUTS!C$9)</f>
        <v/>
      </c>
      <c r="G9" s="28" t="str">
        <f>IF(C9=0,"",'Laptop Calcs'!C28*C9)</f>
        <v/>
      </c>
      <c r="H9" s="28" t="str">
        <f>IF(C9=0,"",'Laptop Calcs'!C30*C9)</f>
        <v/>
      </c>
      <c r="I9" s="29" t="str">
        <f>IF(C9=0,"",'Laptop Calcs'!D28/'Laptop Calcs'!B28)</f>
        <v/>
      </c>
      <c r="J9" s="27" t="str">
        <f>IF(C9=0,"",INPUTS!G13*C9)</f>
        <v/>
      </c>
      <c r="K9" s="30" t="str">
        <f>IF(C9=0,"",IF(J9&lt;=0,"immediate",IF(J9/D9&gt;L9,"more than "&amp;L9,ROUND(J9/D9,IF(J9/D9&gt;0.5,1,2)))))</f>
        <v/>
      </c>
      <c r="L9" s="28" t="str">
        <f>IF(C9=0,"",'Laptop Calcs'!C25)</f>
        <v/>
      </c>
      <c r="M9" s="27" t="str">
        <f>IF(C9=0,"",PV('General Assumptions'!B$63,L9,-D9,,0))</f>
        <v/>
      </c>
      <c r="N9" s="28" t="str">
        <f>IF(C9=0,"",L9*E9)</f>
        <v/>
      </c>
      <c r="O9" s="27" t="str">
        <f>IF(C9=0,"",M9-J9)</f>
        <v/>
      </c>
      <c r="P9" s="53"/>
      <c r="Q9" s="53"/>
      <c r="R9" s="54"/>
      <c r="S9" s="54"/>
      <c r="T9" s="54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2" ht="15.75" customHeight="1">
      <c r="A10" s="51"/>
      <c r="B10" s="494" t="s">
        <v>280</v>
      </c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6"/>
      <c r="P10" s="53"/>
      <c r="Q10" s="53"/>
      <c r="R10" s="54"/>
      <c r="S10" s="54"/>
      <c r="T10" s="54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ht="15.75" customHeight="1">
      <c r="A11" s="51"/>
      <c r="B11" s="35" t="s">
        <v>277</v>
      </c>
      <c r="C11" s="26">
        <f>INPUTS!C15</f>
        <v>0</v>
      </c>
      <c r="D11" s="27" t="str">
        <f>IF(C11=0,"",E11*INPUTS!C$9)</f>
        <v/>
      </c>
      <c r="E11" s="28" t="str">
        <f>IF(C11=0,"",'Monitor Calcs'!D38*C11)</f>
        <v/>
      </c>
      <c r="F11" s="27" t="str">
        <f>IF(C11=0,"",G11*INPUTS!C$9)</f>
        <v/>
      </c>
      <c r="G11" s="28" t="str">
        <f>IF(C11=0,"",'Monitor Calcs'!C38*C11)</f>
        <v/>
      </c>
      <c r="H11" s="28" t="str">
        <f>IF(C11=0,"",'Monitor Calcs'!C40*C11)</f>
        <v/>
      </c>
      <c r="I11" s="29" t="str">
        <f>IF(C11=0,"",'Monitor Calcs'!D38/'Monitor Calcs'!B38)</f>
        <v/>
      </c>
      <c r="J11" s="27" t="str">
        <f>IF(C11=0,"",INPUTS!G15*C11)</f>
        <v/>
      </c>
      <c r="K11" s="30" t="str">
        <f>IF(C11=0,"",IF(J11&lt;=0,"immediate",IF(J11/D11&gt;L11,"more than "&amp;L11,ROUND(J11/D11,IF(J11/D11&gt;0.5,1,2)))))</f>
        <v/>
      </c>
      <c r="L11" s="28" t="str">
        <f>IF(C11=0,"",'Monitor Calcs'!D35)</f>
        <v/>
      </c>
      <c r="M11" s="27" t="str">
        <f>IF(C11=0,"",PV('General Assumptions'!B$63,L11,-D11,,0))</f>
        <v/>
      </c>
      <c r="N11" s="28" t="str">
        <f>IF(C11=0,"",L11*E11)</f>
        <v/>
      </c>
      <c r="O11" s="27" t="str">
        <f>IF(C11=0,"",M11-J11)</f>
        <v/>
      </c>
      <c r="P11" s="53"/>
      <c r="Q11" s="53"/>
      <c r="R11" s="54"/>
      <c r="S11" s="54"/>
      <c r="T11" s="54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ht="15.75" customHeight="1">
      <c r="A12" s="51"/>
      <c r="B12" s="35" t="s">
        <v>278</v>
      </c>
      <c r="C12" s="26">
        <f>INPUTS!C17</f>
        <v>0</v>
      </c>
      <c r="D12" s="27" t="str">
        <f>IF(C12=0,"",E12*INPUTS!C$9)</f>
        <v/>
      </c>
      <c r="E12" s="28" t="str">
        <f>IF(C12=0,"",'Signage Calcs'!D25*C12)</f>
        <v/>
      </c>
      <c r="F12" s="27" t="str">
        <f>IF(C12=0,"",G12*INPUTS!C$9)</f>
        <v/>
      </c>
      <c r="G12" s="28" t="str">
        <f>IF(C12=0,"",'Signage Calcs'!C25*C12)</f>
        <v/>
      </c>
      <c r="H12" s="28" t="str">
        <f>IF(C12=0,"",'Signage Calcs'!C27*C12)</f>
        <v/>
      </c>
      <c r="I12" s="29" t="str">
        <f>IF(C12=0,"",'Signage Calcs'!D25/'Signage Calcs'!B25)</f>
        <v/>
      </c>
      <c r="J12" s="27" t="str">
        <f>IF(C12=0,"",INPUTS!G17*C12)</f>
        <v/>
      </c>
      <c r="K12" s="30" t="str">
        <f>IF(C12=0,"",IF(J12&lt;=0,"immediate",IF(J12/D12&gt;L12,"more than "&amp;L12,ROUND(J12/D12,IF(J12/D12&gt;0.5,1,2)))))</f>
        <v/>
      </c>
      <c r="L12" s="28" t="str">
        <f>IF(C12=0,"",'Signage Calcs'!C22)</f>
        <v/>
      </c>
      <c r="M12" s="27" t="str">
        <f>IF(C12=0,"",PV('General Assumptions'!B$63,L12,-D12,,0))</f>
        <v/>
      </c>
      <c r="N12" s="28" t="str">
        <f>IF(C12=0,"",L12*E12)</f>
        <v/>
      </c>
      <c r="O12" s="27" t="str">
        <f>IF(C12=0,"",M12-J12)</f>
        <v/>
      </c>
      <c r="P12" s="53"/>
      <c r="Q12" s="53"/>
      <c r="R12" s="54"/>
      <c r="S12" s="54"/>
      <c r="T12" s="54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ht="15.75" customHeight="1">
      <c r="A13" s="51"/>
      <c r="B13" s="493" t="s">
        <v>281</v>
      </c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  <c r="P13" s="53"/>
      <c r="Q13" s="53"/>
      <c r="R13" s="54"/>
      <c r="S13" s="54"/>
      <c r="T13" s="54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ht="15.75" customHeight="1">
      <c r="A14" s="51"/>
      <c r="B14" s="35" t="s">
        <v>180</v>
      </c>
      <c r="C14" s="360">
        <f>INPUTS!C19</f>
        <v>0</v>
      </c>
      <c r="D14" s="27" t="str">
        <f>IF(C14=0,"",E14*INPUTS!C$9)</f>
        <v/>
      </c>
      <c r="E14" s="361" t="str">
        <f>IF(C14=0,"",'Phone Calcs'!E12*C14)</f>
        <v/>
      </c>
      <c r="F14" s="362" t="str">
        <f>IF(C14=0,"",G14*INPUTS!C$9)</f>
        <v/>
      </c>
      <c r="G14" s="361" t="str">
        <f>IF(C14=0,"",'Phone Calcs'!D12*C14)</f>
        <v/>
      </c>
      <c r="H14" s="361" t="str">
        <f>IF(C14=0,"",'Phone Calcs'!D15*C14)</f>
        <v/>
      </c>
      <c r="I14" s="365" t="str">
        <f>IF(C14=0,"",'Phone Calcs'!E12/'Phone Calcs'!C12)</f>
        <v/>
      </c>
      <c r="J14" s="362" t="str">
        <f>IF(C14=0,"",INPUTS!E19*C14)</f>
        <v/>
      </c>
      <c r="K14" s="30" t="str">
        <f>IF(C14=0,"",IF(J14&lt;=0,"immediate",IF(J14/D14&gt;L14,"more than "&amp;L14,ROUND(J14/D14,IF(J14/D14&gt;0.5,1,2)))))</f>
        <v/>
      </c>
      <c r="L14" s="361" t="str">
        <f>IF(C14=0,"",'Phone Calcs'!D9)</f>
        <v/>
      </c>
      <c r="M14" s="27" t="str">
        <f>IF(C14=0,"",PV('General Assumptions'!B$63,L14,-D14,,0))</f>
        <v/>
      </c>
      <c r="N14" s="28" t="str">
        <f>IF(C14=0,"",L14*E14)</f>
        <v/>
      </c>
      <c r="O14" s="27" t="str">
        <f>IF(C14=0,"",M14-J14)</f>
        <v/>
      </c>
      <c r="P14" s="53"/>
      <c r="Q14" s="53"/>
      <c r="R14" s="54"/>
      <c r="S14" s="54"/>
      <c r="T14" s="54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ht="15.75" customHeight="1">
      <c r="A15" s="51"/>
      <c r="B15" s="35" t="s">
        <v>181</v>
      </c>
      <c r="C15" s="360">
        <f>INPUTS!C20</f>
        <v>0</v>
      </c>
      <c r="D15" s="27" t="str">
        <f>IF(C15=0,"",E15*INPUTS!C$9)</f>
        <v/>
      </c>
      <c r="E15" s="361" t="str">
        <f>IF(C15=0,"",'Phone Calcs'!E13*C15)</f>
        <v/>
      </c>
      <c r="F15" s="362" t="str">
        <f>IF(C15=0,"",G15*INPUTS!C$9)</f>
        <v/>
      </c>
      <c r="G15" s="361" t="str">
        <f>IF(C15=0,"",'Phone Calcs'!D13*C15)</f>
        <v/>
      </c>
      <c r="H15" s="361" t="str">
        <f>IF(C15=0,"",'Phone Calcs'!D16*C15)</f>
        <v/>
      </c>
      <c r="I15" s="365" t="str">
        <f>IF(C15=0,"",'Phone Calcs'!E13/'Phone Calcs'!C13)</f>
        <v/>
      </c>
      <c r="J15" s="362" t="str">
        <f>IF(C15=0,"",INPUTS!E20*C15)</f>
        <v/>
      </c>
      <c r="K15" s="30" t="str">
        <f>IF(C15=0,"",IF(J15&lt;=0,"immediate",IF(J15/D15&gt;L15,"more than "&amp;L15,ROUND(J15/D15,IF(J15/D15&gt;0.5,1,2)))))</f>
        <v/>
      </c>
      <c r="L15" s="361" t="str">
        <f>IF(C15=0,"",'Phone Calcs'!D9)</f>
        <v/>
      </c>
      <c r="M15" s="27" t="str">
        <f>IF(C15=0,"",PV('General Assumptions'!B$63,L15,-D15,,0))</f>
        <v/>
      </c>
      <c r="N15" s="28" t="str">
        <f>IF(C15=0,"",L15*E15)</f>
        <v/>
      </c>
      <c r="O15" s="27" t="str">
        <f>IF(C15=0,"",M15-J15)</f>
        <v/>
      </c>
      <c r="P15" s="53"/>
      <c r="Q15" s="53"/>
      <c r="R15" s="54"/>
      <c r="S15" s="54"/>
      <c r="T15" s="54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ht="15.75" customHeight="1">
      <c r="A16" s="51"/>
      <c r="B16" s="493" t="s">
        <v>283</v>
      </c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53"/>
      <c r="Q16" s="53"/>
      <c r="R16" s="54"/>
      <c r="S16" s="54"/>
      <c r="T16" s="54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15.75" customHeight="1">
      <c r="A17" s="51"/>
      <c r="B17" s="35" t="s">
        <v>287</v>
      </c>
      <c r="C17" s="26">
        <f>INPUTS!C22</f>
        <v>0</v>
      </c>
      <c r="D17" s="27" t="str">
        <f>IF(C17=0,"",E17*INPUTS!C$9)</f>
        <v/>
      </c>
      <c r="E17" s="28" t="str">
        <f>IF(C17=0,"",'MFD Calcs'!E50*C17)</f>
        <v/>
      </c>
      <c r="F17" s="27" t="str">
        <f>IF(C17=0,"",G17*INPUTS!C$9)</f>
        <v/>
      </c>
      <c r="G17" s="28" t="str">
        <f>IF(C17=0,"",'MFD Calcs'!D50*C17)</f>
        <v/>
      </c>
      <c r="H17" s="28" t="str">
        <f>IF(C17=0,"",'MFD Calcs'!D53*C17)</f>
        <v/>
      </c>
      <c r="I17" s="29" t="str">
        <f>IF(C17=0,"",'MFD Calcs'!E50/'MFD Calcs'!C50)</f>
        <v/>
      </c>
      <c r="J17" s="27" t="str">
        <f>IF(C17=0,"",INPUTS!G22*C17)</f>
        <v/>
      </c>
      <c r="K17" s="30" t="str">
        <f>IF(C17=0,"",IF(J17&lt;=0,"immediate",IF(J17/D17&gt;L17,"more than "&amp;L17,ROUND(J17/D17,IF(J17/D17&gt;0.5,1,2)))))</f>
        <v/>
      </c>
      <c r="L17" s="28" t="str">
        <f>IF(C17=0,"",'MFD Calcs'!D47)</f>
        <v/>
      </c>
      <c r="M17" s="27" t="str">
        <f>IF(C17=0,"",PV('General Assumptions'!B$63,L17,-D17,,0))</f>
        <v/>
      </c>
      <c r="N17" s="28" t="str">
        <f>IF(C17=0,"",L17*E17)</f>
        <v/>
      </c>
      <c r="O17" s="27" t="str">
        <f>IF(C17=0,"",M17-J17)</f>
        <v/>
      </c>
      <c r="P17" s="53"/>
      <c r="Q17" s="53"/>
      <c r="R17" s="54"/>
      <c r="S17" s="54"/>
      <c r="T17" s="54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ht="15.75" customHeight="1">
      <c r="A18" s="51"/>
      <c r="B18" s="35" t="s">
        <v>288</v>
      </c>
      <c r="C18" s="26">
        <f>INPUTS!C23</f>
        <v>0</v>
      </c>
      <c r="D18" s="27" t="str">
        <f>IF(C18=0,"",E18*INPUTS!C$9)</f>
        <v/>
      </c>
      <c r="E18" s="28" t="str">
        <f>IF(C18=0,"",'MFD Calcs'!E51*C18)</f>
        <v/>
      </c>
      <c r="F18" s="27" t="str">
        <f>IF(C18=0,"",G18*INPUTS!C$9)</f>
        <v/>
      </c>
      <c r="G18" s="28" t="str">
        <f>IF(C18=0,"",'MFD Calcs'!D51*C18)</f>
        <v/>
      </c>
      <c r="H18" s="28" t="str">
        <f>IF(C18=0,"",'MFD Calcs'!D54*C18)</f>
        <v/>
      </c>
      <c r="I18" s="29" t="str">
        <f>IF(C18=0,"",'MFD Calcs'!E51/'MFD Calcs'!C51)</f>
        <v/>
      </c>
      <c r="J18" s="27" t="str">
        <f>IF(C18=0,"",INPUTS!G23*C18)</f>
        <v/>
      </c>
      <c r="K18" s="30" t="str">
        <f>IF(C18=0,"",IF(J18&lt;=0,"immediate",IF(J18/D18&gt;L18,"more than "&amp;L18,ROUND(J18/D18,IF(J18/D18&gt;0.5,1,2)))))</f>
        <v/>
      </c>
      <c r="L18" s="28" t="str">
        <f>IF(C18=0,"",'MFD Calcs'!D47)</f>
        <v/>
      </c>
      <c r="M18" s="27" t="str">
        <f>IF(C18=0,"",PV('General Assumptions'!B$63,L18,-D18,,0))</f>
        <v/>
      </c>
      <c r="N18" s="28" t="str">
        <f>IF(C18=0,"",L18*E18)</f>
        <v/>
      </c>
      <c r="O18" s="27" t="str">
        <f>IF(C18=0,"",M18-J18)</f>
        <v/>
      </c>
      <c r="P18" s="53"/>
      <c r="Q18" s="53"/>
      <c r="R18" s="54"/>
      <c r="S18" s="54"/>
      <c r="T18" s="54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ht="15.75" customHeight="1">
      <c r="A19" s="51"/>
      <c r="B19" s="493" t="s">
        <v>284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53"/>
      <c r="Q19" s="53"/>
      <c r="R19" s="54"/>
      <c r="S19" s="54"/>
      <c r="T19" s="54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ht="15.75" customHeight="1">
      <c r="A20" s="51"/>
      <c r="B20" s="35" t="s">
        <v>287</v>
      </c>
      <c r="C20" s="26">
        <f>INPUTS!C25</f>
        <v>0</v>
      </c>
      <c r="D20" s="27" t="str">
        <f>IF(C20=0,"",E20*INPUTS!C$9)</f>
        <v/>
      </c>
      <c r="E20" s="28" t="str">
        <f>IF(C20=0,"",'Printer Calcs'!E60*C20)</f>
        <v/>
      </c>
      <c r="F20" s="27" t="str">
        <f>IF(C20=0,"",G20*INPUTS!C$9)</f>
        <v/>
      </c>
      <c r="G20" s="28" t="str">
        <f>IF(C20=0,"",'Printer Calcs'!D60*C20)</f>
        <v/>
      </c>
      <c r="H20" s="28" t="str">
        <f>IF(C20=0,"",'Printer Calcs'!D64*C20)</f>
        <v/>
      </c>
      <c r="I20" s="29" t="str">
        <f>IF(C20=0,"",'Printer Calcs'!E60/'Printer Calcs'!C60)</f>
        <v/>
      </c>
      <c r="J20" s="27" t="str">
        <f>IF(C20=0,"",INPUTS!G25*C20)</f>
        <v/>
      </c>
      <c r="K20" s="30" t="str">
        <f>IF(C20=0,"",IF(J20&lt;=0,"immediate",IF(J20/D20&gt;L20,"more than "&amp;L20,ROUND(J20/D20,IF(J20/D20&gt;0.5,1,2)))))</f>
        <v/>
      </c>
      <c r="L20" s="28" t="str">
        <f>IF(C20=0,"",'Printer Calcs'!D57)</f>
        <v/>
      </c>
      <c r="M20" s="27" t="str">
        <f>IF(C20=0,"",PV('General Assumptions'!B$63,L20,-D20,,0))</f>
        <v/>
      </c>
      <c r="N20" s="28" t="str">
        <f>IF(C20=0,"",L20*E20)</f>
        <v/>
      </c>
      <c r="O20" s="27" t="str">
        <f>IF(C20=0,"",M20-J20)</f>
        <v/>
      </c>
      <c r="P20" s="53"/>
      <c r="Q20" s="53"/>
      <c r="R20" s="54"/>
      <c r="S20" s="54"/>
      <c r="T20" s="54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 ht="15.75" customHeight="1">
      <c r="A21" s="51"/>
      <c r="B21" s="35" t="s">
        <v>289</v>
      </c>
      <c r="C21" s="26">
        <f>INPUTS!C26</f>
        <v>0</v>
      </c>
      <c r="D21" s="27" t="str">
        <f>IF(C21=0,"",E21*INPUTS!C$9)</f>
        <v/>
      </c>
      <c r="E21" s="28" t="str">
        <f>IF(C21=0,"",'Printer Calcs'!E61*C21)</f>
        <v/>
      </c>
      <c r="F21" s="27" t="str">
        <f>IF(C21=0,"",G21*INPUTS!C$9)</f>
        <v/>
      </c>
      <c r="G21" s="28" t="str">
        <f>IF(C21=0,"",'Printer Calcs'!D61*C21)</f>
        <v/>
      </c>
      <c r="H21" s="28" t="str">
        <f>IF(C21=0,"",'Printer Calcs'!D65*C21)</f>
        <v/>
      </c>
      <c r="I21" s="29" t="str">
        <f>IF(C21=0,"",'Printer Calcs'!E61/'Printer Calcs'!C61)</f>
        <v/>
      </c>
      <c r="J21" s="27" t="str">
        <f>IF(C21=0,"",INPUTS!G26*C21)</f>
        <v/>
      </c>
      <c r="K21" s="30" t="str">
        <f>IF(C21=0,"",IF(J21&lt;=0,"immediate",IF(J21/D21&gt;L21,"more than "&amp;L21,ROUND(J21/D21,IF(J21/D21&gt;0.5,1,2)))))</f>
        <v/>
      </c>
      <c r="L21" s="28" t="str">
        <f>IF(C21=0,"",'Printer Calcs'!D57)</f>
        <v/>
      </c>
      <c r="M21" s="27" t="str">
        <f>IF(C21=0,"",PV('General Assumptions'!B$63,L21,-D21,,0))</f>
        <v/>
      </c>
      <c r="N21" s="28" t="str">
        <f>IF(C21=0,"",L21*E21)</f>
        <v/>
      </c>
      <c r="O21" s="27" t="str">
        <f>IF(C21=0,"",M21-J21)</f>
        <v/>
      </c>
      <c r="P21" s="53"/>
      <c r="Q21" s="53"/>
      <c r="R21" s="54"/>
      <c r="S21" s="54"/>
      <c r="T21" s="54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 ht="15.75" customHeight="1">
      <c r="A22" s="51"/>
      <c r="B22" s="35" t="s">
        <v>288</v>
      </c>
      <c r="C22" s="26">
        <f>INPUTS!C27</f>
        <v>0</v>
      </c>
      <c r="D22" s="27" t="str">
        <f>IF(C22=0,"",E22*INPUTS!C$9)</f>
        <v/>
      </c>
      <c r="E22" s="28" t="str">
        <f>IF(C22=0,"",'Printer Calcs'!E62*C22)</f>
        <v/>
      </c>
      <c r="F22" s="27" t="str">
        <f>IF(C22=0,"",G22*INPUTS!C$9)</f>
        <v/>
      </c>
      <c r="G22" s="28" t="str">
        <f>IF(C22=0,"",'Printer Calcs'!D62*C22)</f>
        <v/>
      </c>
      <c r="H22" s="28" t="str">
        <f>IF(C22=0,"",'Printer Calcs'!D66*C22)</f>
        <v/>
      </c>
      <c r="I22" s="29" t="str">
        <f>IF(C22=0,"",'Printer Calcs'!E62/'Printer Calcs'!C62)</f>
        <v/>
      </c>
      <c r="J22" s="27" t="str">
        <f>IF(C22=0,"",INPUTS!G27*C22)</f>
        <v/>
      </c>
      <c r="K22" s="30" t="str">
        <f>IF(C22=0,"",IF(J22&lt;=0,"immediate",IF(J22/D22&gt;L22,"more than "&amp;L22,ROUND(J22/D22,IF(J22/D22&gt;0.5,1,2)))))</f>
        <v/>
      </c>
      <c r="L22" s="28" t="str">
        <f>IF(C22=0,"",'Printer Calcs'!D57)</f>
        <v/>
      </c>
      <c r="M22" s="27" t="str">
        <f>IF(C22=0,"",PV('General Assumptions'!B$63,L22,-D22,,0))</f>
        <v/>
      </c>
      <c r="N22" s="28" t="str">
        <f>IF(C22=0,"",L22*E22)</f>
        <v/>
      </c>
      <c r="O22" s="27" t="str">
        <f>IF(C22=0,"",M22-J22)</f>
        <v/>
      </c>
      <c r="P22" s="53"/>
      <c r="Q22" s="53"/>
      <c r="R22" s="54"/>
      <c r="S22" s="54"/>
      <c r="T22" s="54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 ht="15.75" customHeight="1">
      <c r="A23" s="51"/>
      <c r="B23" s="493" t="s">
        <v>282</v>
      </c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53"/>
      <c r="Q23" s="53"/>
      <c r="R23" s="54"/>
      <c r="S23" s="54"/>
      <c r="T23" s="54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ht="15.75" customHeight="1">
      <c r="A24" s="51"/>
      <c r="B24" s="35" t="s">
        <v>287</v>
      </c>
      <c r="C24" s="26">
        <f>INPUTS!C29</f>
        <v>0</v>
      </c>
      <c r="D24" s="27" t="str">
        <f>IF(C24=0,"",E24*INPUTS!C$9)</f>
        <v/>
      </c>
      <c r="E24" s="28" t="str">
        <f>IF(C24=0,"",'Copier Calcs'!E30*C24)</f>
        <v/>
      </c>
      <c r="F24" s="27" t="str">
        <f>IF(C24=0,"",G24*INPUTS!C$9)</f>
        <v/>
      </c>
      <c r="G24" s="28" t="str">
        <f>IF(C24=0,"",'Copier Calcs'!D30*C24)</f>
        <v/>
      </c>
      <c r="H24" s="28" t="str">
        <f>IF(C24=0,"",'Copier Calcs'!D33*C24)</f>
        <v/>
      </c>
      <c r="I24" s="29" t="str">
        <f>IF(C24=0,"",'Copier Calcs'!E30/'Copier Calcs'!C30)</f>
        <v/>
      </c>
      <c r="J24" s="27" t="str">
        <f>IF(C24=0,"",INPUTS!G29*C24)</f>
        <v/>
      </c>
      <c r="K24" s="30" t="str">
        <f>IF(C24=0,"",IF(J24&lt;=0,"immediate",IF(J24/D24&gt;L24,"more than "&amp;L24,ROUND(J24/D24,IF(J24/D24&gt;0.5,1,2)))))</f>
        <v/>
      </c>
      <c r="L24" s="28" t="str">
        <f>IF(C24=0,"",'Copier Calcs'!D27)</f>
        <v/>
      </c>
      <c r="M24" s="27" t="str">
        <f>IF(C24=0,"",PV('General Assumptions'!B$63,L24,-D24,,0))</f>
        <v/>
      </c>
      <c r="N24" s="28" t="str">
        <f>IF(C24=0,"",L24*E24)</f>
        <v/>
      </c>
      <c r="O24" s="27" t="str">
        <f>IF(C24=0,"",M24-J24)</f>
        <v/>
      </c>
      <c r="P24" s="53"/>
      <c r="Q24" s="53"/>
      <c r="R24" s="54"/>
      <c r="S24" s="54"/>
      <c r="T24" s="54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1:32" ht="15.75" customHeight="1">
      <c r="A25" s="51"/>
      <c r="B25" s="35" t="s">
        <v>288</v>
      </c>
      <c r="C25" s="26">
        <f>INPUTS!C30</f>
        <v>0</v>
      </c>
      <c r="D25" s="27" t="str">
        <f>IF(C25=0,"",E25*INPUTS!C$9)</f>
        <v/>
      </c>
      <c r="E25" s="28" t="str">
        <f>IF(C25=0,"",'Copier Calcs'!E31*C25)</f>
        <v/>
      </c>
      <c r="F25" s="27" t="str">
        <f>IF(C25=0,"",G25*INPUTS!C$9)</f>
        <v/>
      </c>
      <c r="G25" s="28" t="str">
        <f>IF(C25=0,"",'Copier Calcs'!D31*C25)</f>
        <v/>
      </c>
      <c r="H25" s="28" t="str">
        <f>IF(C25=0,"",'Copier Calcs'!D34*C25)</f>
        <v/>
      </c>
      <c r="I25" s="29" t="str">
        <f>IF(C25=0,"",'Copier Calcs'!E31/'Copier Calcs'!C31)</f>
        <v/>
      </c>
      <c r="J25" s="27" t="str">
        <f>IF(C25=0,"",INPUTS!G30*C25)</f>
        <v/>
      </c>
      <c r="K25" s="30" t="str">
        <f>IF(C25=0,"",IF(J25&lt;=0,"immediate",IF(J25/D25&gt;L25,"more than "&amp;L25,ROUND(J25/D25,IF(J25/D25&gt;0.5,1,2)))))</f>
        <v/>
      </c>
      <c r="L25" s="28" t="str">
        <f>IF(C25=0,"",'Copier Calcs'!D27)</f>
        <v/>
      </c>
      <c r="M25" s="27" t="str">
        <f>IF(C25=0,"",PV('General Assumptions'!B$63,L25,-D25,,0))</f>
        <v/>
      </c>
      <c r="N25" s="28" t="str">
        <f>IF(C25=0,"",L25*E25)</f>
        <v/>
      </c>
      <c r="O25" s="27" t="str">
        <f>IF(C25=0,"",M25-J25)</f>
        <v/>
      </c>
      <c r="P25" s="53"/>
      <c r="Q25" s="53"/>
      <c r="R25" s="54"/>
      <c r="S25" s="54"/>
      <c r="T25" s="54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 ht="15.75" customHeight="1">
      <c r="A26" s="51"/>
      <c r="B26" s="312" t="s">
        <v>286</v>
      </c>
      <c r="C26" s="26">
        <f>INPUTS!C32</f>
        <v>0</v>
      </c>
      <c r="D26" s="27" t="str">
        <f>IF(C26=0,"",E26*INPUTS!C$9)</f>
        <v/>
      </c>
      <c r="E26" s="28" t="str">
        <f>IF(C26=0,"",'Fax Calcs'!D22*C26)</f>
        <v/>
      </c>
      <c r="F26" s="27" t="str">
        <f>IF(C26=0,"",G26*INPUTS!C$9)</f>
        <v/>
      </c>
      <c r="G26" s="28" t="str">
        <f>IF(C26=0,"",'Fax Calcs'!C22*C26)</f>
        <v/>
      </c>
      <c r="H26" s="28" t="str">
        <f>IF(C26=0,"",'Fax Calcs'!C24*C26)</f>
        <v/>
      </c>
      <c r="I26" s="29" t="str">
        <f>IF(C26=0,"",'Fax Calcs'!D22/'Fax Calcs'!B22)</f>
        <v/>
      </c>
      <c r="J26" s="27" t="str">
        <f>IF(C26=0,"",INPUTS!G32*C26)</f>
        <v/>
      </c>
      <c r="K26" s="30" t="str">
        <f>IF(C26=0,"",IF(J26&lt;=0,"immediate",IF(J26/D26&gt;L26,"more than "&amp;L26,ROUND(J26/D26,IF(J26/D26&gt;0.5,1,2)))))</f>
        <v/>
      </c>
      <c r="L26" s="28" t="str">
        <f>IF(C26=0,"",'Fax Calcs'!D19)</f>
        <v/>
      </c>
      <c r="M26" s="27" t="str">
        <f>IF(C26=0,"",PV('General Assumptions'!B$63,L26,-D26,,0))</f>
        <v/>
      </c>
      <c r="N26" s="28" t="str">
        <f>IF(C26=0,"",L26*E26)</f>
        <v/>
      </c>
      <c r="O26" s="27" t="str">
        <f>IF(C26=0,"",M26-J26)</f>
        <v/>
      </c>
      <c r="P26" s="53"/>
      <c r="Q26" s="53"/>
      <c r="R26" s="54"/>
      <c r="S26" s="54"/>
      <c r="T26" s="54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 ht="15.75" customHeight="1">
      <c r="A27" s="51"/>
      <c r="B27" s="34" t="s">
        <v>285</v>
      </c>
      <c r="C27" s="26">
        <f>INPUTS!C34</f>
        <v>0</v>
      </c>
      <c r="D27" s="27" t="str">
        <f>IF(C27=0,"",E27*INPUTS!C$9)</f>
        <v/>
      </c>
      <c r="E27" s="28" t="str">
        <f>IF(C27=0,"",'Scanner Calcs'!D18*C27)</f>
        <v/>
      </c>
      <c r="F27" s="27" t="str">
        <f>IF(C27=0,"",G27*INPUTS!C$9)</f>
        <v/>
      </c>
      <c r="G27" s="28" t="str">
        <f>IF(C27=0,"",'Scanner Calcs'!C18*C27)</f>
        <v/>
      </c>
      <c r="H27" s="28" t="str">
        <f>IF(C27=0,"",'Scanner Calcs'!C20*C27)</f>
        <v/>
      </c>
      <c r="I27" s="29" t="str">
        <f>IF(C27=0,"",'Scanner Calcs'!D18/'Scanner Calcs'!B18)</f>
        <v/>
      </c>
      <c r="J27" s="27" t="str">
        <f>IF(C27=0,"",INPUTS!G34*C27)</f>
        <v/>
      </c>
      <c r="K27" s="30" t="str">
        <f>IF(C27=0,"",IF(J27&lt;=0,"immediate",IF(J27/D27&gt;L27,"more than "&amp;L27,ROUND(J27/D27,IF(J27/D27&gt;0.5,1,2)))))</f>
        <v/>
      </c>
      <c r="L27" s="28" t="str">
        <f>IF(C27=0,"",'Scanner Calcs'!D15)</f>
        <v/>
      </c>
      <c r="M27" s="27" t="str">
        <f>IF(C27=0,"",PV('General Assumptions'!B$63,L27,-D27,,0))</f>
        <v/>
      </c>
      <c r="N27" s="28" t="str">
        <f>IF(C27=0,"",L27*E27)</f>
        <v/>
      </c>
      <c r="O27" s="27" t="str">
        <f>IF(C27=0,"",M27-J27)</f>
        <v/>
      </c>
      <c r="P27" s="53"/>
      <c r="Q27" s="53"/>
      <c r="R27" s="54"/>
      <c r="S27" s="54"/>
      <c r="T27" s="54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 s="3" customFormat="1" ht="15.75" customHeight="1">
      <c r="A28" s="55"/>
      <c r="B28" s="369" t="s">
        <v>0</v>
      </c>
      <c r="C28" s="370">
        <f>SUM(C8:C27)</f>
        <v>0</v>
      </c>
      <c r="D28" s="371" t="str">
        <f>"$"&amp;TEXT(SUM(D8:D27),IF(SUM(D8:D27)&gt;1,"#,###","0.##"))</f>
        <v>$0.</v>
      </c>
      <c r="E28" s="370">
        <f>SUM(E8:E27)</f>
        <v>0</v>
      </c>
      <c r="F28" s="372">
        <f>SUM(F8:F27)</f>
        <v>0</v>
      </c>
      <c r="G28" s="370">
        <f>SUM(G8:G27)</f>
        <v>0</v>
      </c>
      <c r="H28" s="370">
        <f>SUM(H8:H27)</f>
        <v>0</v>
      </c>
      <c r="I28" s="373">
        <f>IF(C28=0,0,E28/(G28+E28))</f>
        <v>0</v>
      </c>
      <c r="J28" s="374">
        <f>SUM(J8:J27)</f>
        <v>0</v>
      </c>
      <c r="K28" s="375" t="str">
        <f>IF(C28=0,"-",IF(J28&lt;=0,"immediate",IF(J28/D28&gt;MAX(L8:L27),"more than "&amp;MAX(L8:L26),ROUND(J28/D28,IF(J28/D28&gt;0.05,1,2)))))</f>
        <v>-</v>
      </c>
      <c r="L28" s="376" t="s">
        <v>101</v>
      </c>
      <c r="M28" s="374">
        <f>SUM(M8:M27)</f>
        <v>0</v>
      </c>
      <c r="N28" s="370">
        <f>SUM(N8:N27)</f>
        <v>0</v>
      </c>
      <c r="O28" s="374">
        <f>SUM(O8:O27)</f>
        <v>0</v>
      </c>
      <c r="P28" s="56"/>
      <c r="Q28" s="56"/>
      <c r="R28" s="57"/>
      <c r="S28" s="57"/>
      <c r="T28" s="57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2" ht="90" customHeight="1">
      <c r="A29" s="51"/>
      <c r="C29" s="492" t="s">
        <v>327</v>
      </c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65"/>
      <c r="P29" s="54"/>
      <c r="Q29" s="54"/>
      <c r="R29" s="54"/>
      <c r="S29" s="54"/>
      <c r="T29" s="54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2" s="6" customFormat="1" ht="16.149999999999999" customHeight="1">
      <c r="A30" s="58"/>
      <c r="B30" s="377" t="s">
        <v>12</v>
      </c>
      <c r="C30" s="5" t="s">
        <v>319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 spans="1:32" s="378" customFormat="1" ht="14.1" customHeight="1">
      <c r="B31" s="379"/>
      <c r="C31" s="380" t="s">
        <v>129</v>
      </c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</row>
    <row r="32" spans="1:32" s="378" customFormat="1" ht="13.9" customHeight="1">
      <c r="B32" s="379"/>
      <c r="C32" s="380" t="s">
        <v>320</v>
      </c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</row>
    <row r="33" spans="1:32" s="378" customFormat="1" ht="13.9" customHeight="1">
      <c r="B33" s="381"/>
      <c r="C33" s="490" t="s">
        <v>130</v>
      </c>
      <c r="D33" s="490"/>
      <c r="E33" s="490"/>
      <c r="F33" s="490"/>
      <c r="G33" s="490"/>
      <c r="H33" s="381"/>
      <c r="I33" s="381"/>
      <c r="J33" s="382"/>
      <c r="K33" s="382"/>
      <c r="L33" s="382"/>
      <c r="M33" s="382"/>
      <c r="N33" s="382"/>
      <c r="O33" s="382"/>
      <c r="P33" s="382"/>
      <c r="Q33" s="381"/>
      <c r="R33" s="381"/>
    </row>
    <row r="34" spans="1:32" ht="15.75" customHeight="1">
      <c r="A34" s="5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50"/>
      <c r="N34" s="32"/>
      <c r="O34" s="32"/>
      <c r="P34" s="54"/>
      <c r="Q34" s="54"/>
      <c r="R34" s="54"/>
      <c r="S34" s="54"/>
      <c r="T34" s="54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1:32" ht="15.75" customHeight="1">
      <c r="A35" s="5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50"/>
      <c r="N35" s="32"/>
      <c r="O35" s="32"/>
      <c r="P35" s="54"/>
      <c r="Q35" s="54"/>
      <c r="R35" s="54"/>
      <c r="S35" s="54"/>
      <c r="T35" s="54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2" ht="15.75" customHeight="1">
      <c r="A36" s="5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50"/>
      <c r="N36" s="32"/>
      <c r="O36" s="32"/>
      <c r="P36" s="54"/>
      <c r="Q36" s="54"/>
      <c r="R36" s="54"/>
      <c r="S36" s="54"/>
      <c r="T36" s="54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2" ht="15.75" customHeight="1">
      <c r="A37" s="5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50"/>
      <c r="N37" s="32"/>
      <c r="O37" s="32"/>
      <c r="P37" s="54"/>
      <c r="Q37" s="54"/>
      <c r="R37" s="54"/>
      <c r="S37" s="54"/>
      <c r="T37" s="54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32" ht="15.75" customHeight="1">
      <c r="A38" s="5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54"/>
      <c r="Q38" s="54"/>
      <c r="R38" s="54"/>
      <c r="S38" s="54"/>
      <c r="T38" s="54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2" ht="15.75" customHeight="1">
      <c r="A39" s="5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54"/>
      <c r="Q39" s="54"/>
      <c r="R39" s="54"/>
      <c r="S39" s="54"/>
      <c r="T39" s="54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2" ht="15.75" customHeight="1">
      <c r="A40" s="5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54"/>
      <c r="Q40" s="54"/>
      <c r="R40" s="54"/>
      <c r="S40" s="54"/>
      <c r="T40" s="54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2" ht="15.75" customHeight="1">
      <c r="A41" s="5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54"/>
      <c r="Q41" s="54"/>
      <c r="R41" s="54"/>
      <c r="S41" s="54"/>
      <c r="T41" s="54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  <row r="42" spans="1:32" ht="15.75" customHeight="1">
      <c r="A42" s="5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54"/>
      <c r="Q42" s="54"/>
      <c r="R42" s="54"/>
      <c r="S42" s="54"/>
      <c r="T42" s="54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1:32" ht="15.75" customHeight="1">
      <c r="A43" s="51"/>
      <c r="B43" s="32"/>
      <c r="C43" s="32"/>
      <c r="D43" s="54"/>
      <c r="E43" s="54"/>
      <c r="F43" s="54"/>
      <c r="G43" s="54"/>
      <c r="H43" s="54"/>
      <c r="I43" s="54"/>
      <c r="J43" s="54"/>
      <c r="K43" s="54"/>
      <c r="L43" s="32"/>
      <c r="M43" s="54"/>
      <c r="N43" s="54"/>
      <c r="O43" s="54"/>
      <c r="P43" s="54"/>
      <c r="Q43" s="54"/>
      <c r="R43" s="54"/>
      <c r="S43" s="54"/>
      <c r="T43" s="54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1:32" ht="15.75" customHeight="1">
      <c r="A44" s="51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15.75" customHeight="1">
      <c r="A45" s="51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32" ht="15.75" customHeight="1">
      <c r="A46" s="51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</row>
    <row r="47" spans="1:32" ht="15.75" customHeight="1">
      <c r="A47" s="51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1:32" ht="15.75" customHeight="1">
      <c r="A48" s="51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1:32" ht="15.75" customHeight="1">
      <c r="A49" s="51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 ht="15.75" customHeight="1">
      <c r="A50" s="51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1:32" ht="15.75" customHeight="1">
      <c r="A51" s="51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1:32" ht="15.75" customHeight="1">
      <c r="A52" s="51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</row>
    <row r="53" spans="1:32" ht="15.75" customHeight="1">
      <c r="A53" s="51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</row>
    <row r="54" spans="1:32" ht="15.75" customHeight="1">
      <c r="A54" s="51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ht="15.75" customHeight="1">
      <c r="A55" s="51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ht="15.75" customHeight="1">
      <c r="A56" s="51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2" ht="15.75" customHeight="1">
      <c r="A57" s="51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ht="15.75" customHeight="1">
      <c r="A58" s="51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1:32" ht="15.75" customHeight="1">
      <c r="A59" s="51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</row>
    <row r="60" spans="1:32" ht="15.75" customHeight="1">
      <c r="A60" s="51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</row>
    <row r="61" spans="1:32" ht="15.75" customHeight="1">
      <c r="A61" s="51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</row>
    <row r="62" spans="1:32" ht="15.75" customHeight="1">
      <c r="A62" s="51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</row>
    <row r="63" spans="1:32" ht="15.75" customHeight="1">
      <c r="A63" s="51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</row>
    <row r="64" spans="1:32" ht="15.75" customHeight="1">
      <c r="A64" s="51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</row>
    <row r="65" spans="1:32" ht="15.75" customHeight="1">
      <c r="A65" s="51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</row>
    <row r="66" spans="1:32" ht="15.75" customHeight="1">
      <c r="A66" s="51"/>
      <c r="B66" s="54"/>
      <c r="C66" s="54"/>
      <c r="D66" s="51"/>
      <c r="E66" s="51"/>
      <c r="F66" s="51"/>
      <c r="G66" s="51"/>
      <c r="H66" s="51"/>
      <c r="I66" s="51"/>
      <c r="J66" s="51"/>
      <c r="K66" s="51"/>
      <c r="L66" s="54"/>
      <c r="M66" s="51"/>
      <c r="N66" s="51"/>
      <c r="O66" s="51"/>
      <c r="P66" s="54"/>
      <c r="Q66" s="54"/>
      <c r="R66" s="54"/>
      <c r="S66" s="54"/>
      <c r="T66" s="54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</row>
    <row r="67" spans="1:3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</row>
    <row r="68" spans="1:3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</row>
    <row r="69" spans="1:3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</row>
    <row r="70" spans="1:3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</row>
    <row r="71" spans="1:3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</row>
    <row r="72" spans="1:3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</row>
    <row r="73" spans="1:3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</row>
    <row r="74" spans="1:3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</row>
    <row r="75" spans="1:3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</row>
    <row r="76" spans="1:3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</row>
    <row r="77" spans="1:3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</row>
    <row r="78" spans="1:3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</row>
    <row r="79" spans="1:3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</row>
    <row r="80" spans="1:3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</row>
    <row r="81" spans="1:3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</row>
    <row r="82" spans="1:3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</row>
    <row r="83" spans="1:3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</row>
    <row r="84" spans="1:32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</row>
    <row r="85" spans="1:3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</row>
    <row r="86" spans="1:3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pans="1:3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</row>
    <row r="88" spans="1:3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1:3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</row>
    <row r="90" spans="1:3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</row>
    <row r="91" spans="1:3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</row>
    <row r="92" spans="1:3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</row>
    <row r="93" spans="1:3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</row>
    <row r="94" spans="1:3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</row>
    <row r="95" spans="1:3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</row>
    <row r="96" spans="1:3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</row>
    <row r="97" spans="1:3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</row>
    <row r="98" spans="1:3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</row>
    <row r="99" spans="1:3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</row>
    <row r="100" spans="1:3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</row>
    <row r="101" spans="1:3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</row>
    <row r="102" spans="1:3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</row>
    <row r="103" spans="1:3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</row>
    <row r="104" spans="1:3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</row>
    <row r="105" spans="1:3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</row>
    <row r="106" spans="1:3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</row>
    <row r="107" spans="1:3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</row>
    <row r="108" spans="1:3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</row>
    <row r="109" spans="1:3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</row>
    <row r="110" spans="1:3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</row>
    <row r="111" spans="1:32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</row>
    <row r="112" spans="1:3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</row>
    <row r="113" spans="1:32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</row>
    <row r="114" spans="1:3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</row>
    <row r="115" spans="1:3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</row>
    <row r="116" spans="1:3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</row>
    <row r="117" spans="1:32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</row>
    <row r="118" spans="1:32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</row>
    <row r="119" spans="1:3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</row>
    <row r="120" spans="1:32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</row>
    <row r="121" spans="1:32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</row>
    <row r="122" spans="1:32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</row>
    <row r="123" spans="1:32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</row>
    <row r="124" spans="1:32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</row>
    <row r="125" spans="1:32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</row>
    <row r="126" spans="1:32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</row>
    <row r="127" spans="1:3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</row>
    <row r="128" spans="1:3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</row>
    <row r="129" spans="1:32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</row>
    <row r="130" spans="1:3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</row>
    <row r="131" spans="1:3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</row>
    <row r="132" spans="1:32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</row>
    <row r="133" spans="1:32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</row>
    <row r="134" spans="1:32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</row>
    <row r="135" spans="1:32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</row>
    <row r="136" spans="1:32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</row>
    <row r="137" spans="1:32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</row>
    <row r="138" spans="1:32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</row>
    <row r="139" spans="1:3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</row>
    <row r="140" spans="1:3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</row>
    <row r="141" spans="1:3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</row>
    <row r="142" spans="1:3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</row>
    <row r="143" spans="1:32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</row>
    <row r="144" spans="1:32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</row>
    <row r="145" spans="1:32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</row>
    <row r="146" spans="1:32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</row>
    <row r="147" spans="1:32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</row>
    <row r="148" spans="1:32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</row>
    <row r="149" spans="1:32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</row>
    <row r="150" spans="1:32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</row>
    <row r="151" spans="1:32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</row>
    <row r="152" spans="1:32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</row>
    <row r="153" spans="1:32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</row>
    <row r="154" spans="1:32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</row>
    <row r="155" spans="1:32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</row>
    <row r="156" spans="1:32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</row>
    <row r="157" spans="1:32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</row>
    <row r="158" spans="1:32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</row>
    <row r="159" spans="1:32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</row>
    <row r="160" spans="1:32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</row>
    <row r="161" spans="1:32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</row>
    <row r="162" spans="1:32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</row>
    <row r="163" spans="1:32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</row>
    <row r="164" spans="1:32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</row>
    <row r="165" spans="1:32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</row>
    <row r="166" spans="1:32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</row>
    <row r="167" spans="1:32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</row>
    <row r="168" spans="1:32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</row>
    <row r="169" spans="1:32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</row>
    <row r="170" spans="1:32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</row>
    <row r="171" spans="1:32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</row>
    <row r="172" spans="1:32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</row>
    <row r="173" spans="1:3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</row>
    <row r="174" spans="1:32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</row>
    <row r="175" spans="1:32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</row>
    <row r="176" spans="1:32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</row>
    <row r="177" spans="1:32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</row>
    <row r="178" spans="1:32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</row>
    <row r="179" spans="1:32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</row>
    <row r="180" spans="1:3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</row>
    <row r="181" spans="1:32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</row>
    <row r="182" spans="1:32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</row>
    <row r="183" spans="1:32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</row>
    <row r="184" spans="1:32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</row>
    <row r="185" spans="1:32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</row>
    <row r="186" spans="1:32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</row>
    <row r="187" spans="1:32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</row>
    <row r="188" spans="1:3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</row>
    <row r="189" spans="1:32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</row>
    <row r="190" spans="1:3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</row>
    <row r="191" spans="1:32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</row>
    <row r="192" spans="1:32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</row>
    <row r="193" spans="1:32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</row>
    <row r="194" spans="1:32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</row>
    <row r="195" spans="1:32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</row>
    <row r="196" spans="1:32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</row>
    <row r="197" spans="1:32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</row>
    <row r="198" spans="1:32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</row>
    <row r="199" spans="1:32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</row>
    <row r="200" spans="1:32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</row>
    <row r="201" spans="1:32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</row>
    <row r="202" spans="1:32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</row>
    <row r="203" spans="1:32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</row>
    <row r="204" spans="1:32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</row>
    <row r="205" spans="1:32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</row>
    <row r="206" spans="1:32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</row>
    <row r="207" spans="1:32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</row>
    <row r="208" spans="1:32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</row>
    <row r="209" spans="1:32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</row>
    <row r="210" spans="1:32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</row>
    <row r="211" spans="1:32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</row>
    <row r="212" spans="1:32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</row>
    <row r="213" spans="1:32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</row>
    <row r="214" spans="1:32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</row>
    <row r="215" spans="1:32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</row>
    <row r="216" spans="1:32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</row>
    <row r="217" spans="1:32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</row>
    <row r="218" spans="1:32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</row>
    <row r="219" spans="1:32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</row>
    <row r="220" spans="1:32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</row>
    <row r="221" spans="1:32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</row>
    <row r="222" spans="1:32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</row>
    <row r="223" spans="1:32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</row>
    <row r="224" spans="1:32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</row>
    <row r="225" spans="1:3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</row>
    <row r="226" spans="1:32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</row>
    <row r="227" spans="1:32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</row>
    <row r="228" spans="1:32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</row>
    <row r="229" spans="1:32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</row>
    <row r="230" spans="1:32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</row>
    <row r="231" spans="1:32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</row>
    <row r="232" spans="1:32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</row>
    <row r="233" spans="1:32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</row>
    <row r="234" spans="1:32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</row>
    <row r="235" spans="1:32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</row>
    <row r="236" spans="1:32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</row>
    <row r="237" spans="1:32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</row>
    <row r="238" spans="1:32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</row>
    <row r="239" spans="1:32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</row>
    <row r="240" spans="1:32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</row>
    <row r="241" spans="1:32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</row>
    <row r="242" spans="1:32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</row>
    <row r="243" spans="1:32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</row>
    <row r="244" spans="1:32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</row>
    <row r="245" spans="1:32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</row>
    <row r="246" spans="1:32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</row>
    <row r="247" spans="1:32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</row>
    <row r="248" spans="1:32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</row>
    <row r="249" spans="1:32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</row>
    <row r="250" spans="1:32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</row>
    <row r="251" spans="1:32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</row>
    <row r="252" spans="1:32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</row>
    <row r="253" spans="1:32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</row>
    <row r="254" spans="1:32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</row>
    <row r="255" spans="1:32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</row>
    <row r="256" spans="1:3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</row>
    <row r="257" spans="1:3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</row>
    <row r="258" spans="1:3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</row>
    <row r="259" spans="1:3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</row>
    <row r="260" spans="1:3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</row>
    <row r="261" spans="1:3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</row>
    <row r="262" spans="1:3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</row>
    <row r="263" spans="1:32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</row>
    <row r="264" spans="1:32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</row>
    <row r="265" spans="1:32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</row>
    <row r="266" spans="1:32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</row>
    <row r="267" spans="1:32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</row>
    <row r="268" spans="1:32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</row>
    <row r="269" spans="1:32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</row>
    <row r="270" spans="1:3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</row>
    <row r="271" spans="1:32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</row>
    <row r="272" spans="1:32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</row>
    <row r="273" spans="1:32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</row>
    <row r="274" spans="1:32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</row>
    <row r="275" spans="1:32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</row>
    <row r="276" spans="1:32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</row>
    <row r="277" spans="1:32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</row>
    <row r="278" spans="1:32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</row>
    <row r="279" spans="1:32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</row>
    <row r="280" spans="1:32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</row>
    <row r="281" spans="1:32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</row>
    <row r="282" spans="1:32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</row>
    <row r="283" spans="1:32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</row>
    <row r="284" spans="1:32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</row>
    <row r="285" spans="1:32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</row>
    <row r="286" spans="1:32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</row>
    <row r="287" spans="1:32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</row>
    <row r="288" spans="1:32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</row>
    <row r="289" spans="1:32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</row>
    <row r="290" spans="1:32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</row>
    <row r="291" spans="1:32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</row>
    <row r="292" spans="1:32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</row>
    <row r="293" spans="1:32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</row>
    <row r="294" spans="1:32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</row>
    <row r="295" spans="1:32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</row>
    <row r="296" spans="1:32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</row>
    <row r="297" spans="1:32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</row>
    <row r="298" spans="1:32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</row>
    <row r="299" spans="1:32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</row>
    <row r="300" spans="1:32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</row>
    <row r="301" spans="1:32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</row>
    <row r="302" spans="1:32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</row>
    <row r="303" spans="1:32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</row>
    <row r="304" spans="1:32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</row>
    <row r="305" spans="1:32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</row>
    <row r="306" spans="1:32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</row>
    <row r="307" spans="1:32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</row>
    <row r="308" spans="1:32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</row>
    <row r="309" spans="1:32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</row>
    <row r="310" spans="1:32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</row>
    <row r="311" spans="1:32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</row>
    <row r="312" spans="1:32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</row>
    <row r="313" spans="1:32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</row>
    <row r="314" spans="1:32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</row>
    <row r="315" spans="1:32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</row>
    <row r="316" spans="1:32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</row>
    <row r="317" spans="1:32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</row>
    <row r="318" spans="1:32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</row>
    <row r="319" spans="1:32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</row>
    <row r="320" spans="1:32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</row>
    <row r="321" spans="1:32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</row>
    <row r="322" spans="1:32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</row>
    <row r="323" spans="1:32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</row>
    <row r="324" spans="1:32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</row>
    <row r="325" spans="1:32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</row>
    <row r="326" spans="1:32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</row>
    <row r="327" spans="1:32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</row>
    <row r="328" spans="1:32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</row>
    <row r="329" spans="1:32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</row>
    <row r="330" spans="1:32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</row>
    <row r="331" spans="1:32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</row>
    <row r="332" spans="1:32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</row>
    <row r="333" spans="1:32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</row>
    <row r="334" spans="1:32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</row>
    <row r="335" spans="1:32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</row>
    <row r="336" spans="1:32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</row>
    <row r="337" spans="1:32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</row>
    <row r="338" spans="1:32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</row>
    <row r="339" spans="1:32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</row>
    <row r="340" spans="1:32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</row>
    <row r="341" spans="1:32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</row>
    <row r="342" spans="1:32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</row>
    <row r="343" spans="1:32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</row>
    <row r="344" spans="1:32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</row>
    <row r="345" spans="1:32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</row>
    <row r="346" spans="1:32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</row>
    <row r="347" spans="1:32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</row>
    <row r="348" spans="1:32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</row>
    <row r="349" spans="1:32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</row>
    <row r="350" spans="1:32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</row>
    <row r="351" spans="1:32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</row>
    <row r="352" spans="1:32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</row>
    <row r="353" spans="1:32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</row>
    <row r="354" spans="1:32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</row>
    <row r="355" spans="1:32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</row>
    <row r="356" spans="1:32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</row>
    <row r="357" spans="1:32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</row>
    <row r="358" spans="1:32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</row>
    <row r="359" spans="1:32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</row>
    <row r="360" spans="1:32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</row>
    <row r="361" spans="1:32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</row>
    <row r="362" spans="1:32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</row>
    <row r="363" spans="1:32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</row>
    <row r="364" spans="1:32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</row>
    <row r="365" spans="1:32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</row>
    <row r="366" spans="1:32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</row>
    <row r="367" spans="1:32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</row>
    <row r="368" spans="1:32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</row>
    <row r="369" spans="1:32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</row>
    <row r="370" spans="1:32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</row>
    <row r="371" spans="1:32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</row>
    <row r="372" spans="1:32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</row>
    <row r="373" spans="1:32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</row>
    <row r="374" spans="1:32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</row>
    <row r="375" spans="1:32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</row>
    <row r="376" spans="1:32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</row>
    <row r="377" spans="1:32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</row>
    <row r="378" spans="1:32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</row>
    <row r="379" spans="1:32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</row>
    <row r="380" spans="1:32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</row>
    <row r="381" spans="1:32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</row>
    <row r="382" spans="1:32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</row>
    <row r="383" spans="1:32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</row>
    <row r="384" spans="1:32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</row>
    <row r="385" spans="1:32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</row>
    <row r="386" spans="1:32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</row>
    <row r="387" spans="1:32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</row>
    <row r="388" spans="1:32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</row>
    <row r="389" spans="1:32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</row>
    <row r="390" spans="1:32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</row>
    <row r="391" spans="1:32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</row>
    <row r="392" spans="1:32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</row>
    <row r="393" spans="1:32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</row>
    <row r="394" spans="1:32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</row>
    <row r="395" spans="1:32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</row>
    <row r="396" spans="1:32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</row>
    <row r="397" spans="1:32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</row>
    <row r="398" spans="1:32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</row>
    <row r="399" spans="1:32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</row>
    <row r="400" spans="1:32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</row>
    <row r="401" spans="1:32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</row>
    <row r="402" spans="1:32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</row>
    <row r="403" spans="1:32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</row>
    <row r="404" spans="1:32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</row>
    <row r="405" spans="1:32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</row>
    <row r="406" spans="1:32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</row>
    <row r="407" spans="1:32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</row>
    <row r="408" spans="1:32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</row>
    <row r="409" spans="1:32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</row>
    <row r="410" spans="1:32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</row>
    <row r="411" spans="1:32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</row>
    <row r="412" spans="1:32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</row>
    <row r="413" spans="1:32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</row>
    <row r="414" spans="1:32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</row>
    <row r="415" spans="1:3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</row>
    <row r="416" spans="1:32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</row>
    <row r="417" spans="1:3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</row>
    <row r="418" spans="1:32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</row>
    <row r="419" spans="1:32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</row>
    <row r="420" spans="1:32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</row>
    <row r="421" spans="1:32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</row>
    <row r="422" spans="1:32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</row>
    <row r="423" spans="1:32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</row>
    <row r="424" spans="1:32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</row>
    <row r="425" spans="1:32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</row>
    <row r="426" spans="1:32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</row>
    <row r="427" spans="1:32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</row>
    <row r="428" spans="1:32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</row>
    <row r="429" spans="1:32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</row>
    <row r="430" spans="1:32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</row>
    <row r="431" spans="1:32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</row>
    <row r="432" spans="1:32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</row>
    <row r="433" spans="1:32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</row>
    <row r="434" spans="1:32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</row>
    <row r="435" spans="1:32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</row>
    <row r="436" spans="1:32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</row>
    <row r="437" spans="1:32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</row>
    <row r="438" spans="1:32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</row>
    <row r="439" spans="1:32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</row>
    <row r="440" spans="1:32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</row>
    <row r="441" spans="1:32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</row>
    <row r="442" spans="1:32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</row>
    <row r="443" spans="1:32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</row>
    <row r="444" spans="1:32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</row>
    <row r="445" spans="1:32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</row>
    <row r="446" spans="1:32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</row>
    <row r="447" spans="1:32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</row>
    <row r="448" spans="1:32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</row>
    <row r="449" spans="1:32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</row>
    <row r="450" spans="1:32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</row>
    <row r="451" spans="1:32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</row>
    <row r="452" spans="1:32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</row>
    <row r="453" spans="1:32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</row>
    <row r="454" spans="1:32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</row>
    <row r="455" spans="1:32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</row>
    <row r="456" spans="1:32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</row>
    <row r="457" spans="1:32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</row>
    <row r="458" spans="1:32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</row>
    <row r="459" spans="1:32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</row>
    <row r="460" spans="1:32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</row>
    <row r="461" spans="1:32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</row>
    <row r="462" spans="1:32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</row>
    <row r="463" spans="1:32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</row>
    <row r="464" spans="1:32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</row>
    <row r="465" spans="1:32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</row>
    <row r="466" spans="1:32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</row>
    <row r="467" spans="1:32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</row>
    <row r="468" spans="1:32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</row>
    <row r="469" spans="1:32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</row>
    <row r="470" spans="1:32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</row>
    <row r="471" spans="1:32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</row>
    <row r="472" spans="1:32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</row>
    <row r="473" spans="1:32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</row>
    <row r="474" spans="1:32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</row>
    <row r="475" spans="1:32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</row>
    <row r="476" spans="1:32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</row>
    <row r="477" spans="1:32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</row>
    <row r="478" spans="1:32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</row>
    <row r="479" spans="1:32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</row>
    <row r="480" spans="1:32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</row>
    <row r="481" spans="1:32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</row>
    <row r="482" spans="1:32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</row>
    <row r="483" spans="1:32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</row>
    <row r="484" spans="1:32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</row>
    <row r="485" spans="1:32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</row>
    <row r="486" spans="1:32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</row>
    <row r="487" spans="1:32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</row>
    <row r="488" spans="1:32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</row>
    <row r="489" spans="1:32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</row>
    <row r="490" spans="1:32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</row>
    <row r="491" spans="1:32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</row>
    <row r="492" spans="1:32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</row>
    <row r="493" spans="1:32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</row>
    <row r="494" spans="1:32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</row>
    <row r="495" spans="1:32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</row>
    <row r="496" spans="1:32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</row>
    <row r="497" spans="1:32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</row>
    <row r="498" spans="1:32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</row>
    <row r="499" spans="1:32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</row>
    <row r="500" spans="1:32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</row>
    <row r="501" spans="1:32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</row>
    <row r="502" spans="1:32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</row>
    <row r="503" spans="1:32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</row>
    <row r="504" spans="1:32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</row>
    <row r="505" spans="1:32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</row>
    <row r="506" spans="1:32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</row>
    <row r="507" spans="1:32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</row>
    <row r="508" spans="1:32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</row>
    <row r="509" spans="1:32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</row>
    <row r="510" spans="1:32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</row>
    <row r="511" spans="1:32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</row>
    <row r="512" spans="1:32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</row>
    <row r="513" spans="1:32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</row>
    <row r="514" spans="1:32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</row>
    <row r="515" spans="1:32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</row>
    <row r="516" spans="1:32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</row>
    <row r="517" spans="1:32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</row>
    <row r="518" spans="1:32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</row>
    <row r="519" spans="1:32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</row>
    <row r="520" spans="1:32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</row>
    <row r="521" spans="1:32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</row>
    <row r="522" spans="1:32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</row>
    <row r="523" spans="1:32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</row>
    <row r="524" spans="1:32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</row>
    <row r="525" spans="1:32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</row>
    <row r="526" spans="1:32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</row>
    <row r="527" spans="1:32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</row>
    <row r="528" spans="1:32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</row>
    <row r="529" spans="1:32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</row>
    <row r="530" spans="1:32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</row>
    <row r="531" spans="1:32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</row>
    <row r="532" spans="1:32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</row>
    <row r="533" spans="1:32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</row>
    <row r="534" spans="1:32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</row>
    <row r="535" spans="1:32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</row>
    <row r="536" spans="1:32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</row>
    <row r="537" spans="1:32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</row>
    <row r="538" spans="1:32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</row>
    <row r="539" spans="1:32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</row>
    <row r="540" spans="1:32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</row>
    <row r="541" spans="1:32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</row>
    <row r="542" spans="1:32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</row>
    <row r="543" spans="1:32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</row>
    <row r="544" spans="1:32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</row>
    <row r="545" spans="1:32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</row>
    <row r="546" spans="1:32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</row>
    <row r="547" spans="1:32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</row>
    <row r="548" spans="1:32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</row>
    <row r="549" spans="1:32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</row>
    <row r="550" spans="1:32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</row>
    <row r="551" spans="1:32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</row>
    <row r="552" spans="1:32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</row>
    <row r="553" spans="1:32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</row>
    <row r="554" spans="1:32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</row>
    <row r="555" spans="1:32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</row>
    <row r="556" spans="1:32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</row>
    <row r="557" spans="1:32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</row>
    <row r="558" spans="1:32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</row>
    <row r="559" spans="1:32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</row>
    <row r="560" spans="1:32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</row>
    <row r="561" spans="1:32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</row>
    <row r="562" spans="1:32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</row>
    <row r="563" spans="1:32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</row>
    <row r="564" spans="1:32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</row>
    <row r="565" spans="1:32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</row>
    <row r="566" spans="1:32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</row>
    <row r="567" spans="1:32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</row>
    <row r="568" spans="1:32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</row>
    <row r="569" spans="1:32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</row>
    <row r="570" spans="1:32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</row>
    <row r="571" spans="1:32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</row>
    <row r="572" spans="1:32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</row>
    <row r="573" spans="1:32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</row>
    <row r="574" spans="1:32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</row>
    <row r="575" spans="1:32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</row>
    <row r="576" spans="1:32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</row>
    <row r="577" spans="1:32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</row>
    <row r="578" spans="1:32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</row>
    <row r="579" spans="1:32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</row>
    <row r="580" spans="1:32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</row>
    <row r="581" spans="1:32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</row>
    <row r="582" spans="1:32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</row>
    <row r="583" spans="1:32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</row>
    <row r="584" spans="1:32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</row>
    <row r="585" spans="1:32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</row>
    <row r="586" spans="1:32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</row>
    <row r="587" spans="1:32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</row>
    <row r="588" spans="1:32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</row>
    <row r="589" spans="1:32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</row>
    <row r="590" spans="1:32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</row>
    <row r="591" spans="1:32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</row>
    <row r="592" spans="1:32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</row>
    <row r="593" spans="1:32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</row>
    <row r="594" spans="1:32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</row>
    <row r="595" spans="1:32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</row>
    <row r="596" spans="1:32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</row>
    <row r="597" spans="1:32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</row>
    <row r="598" spans="1:32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</row>
    <row r="599" spans="1:32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</row>
    <row r="600" spans="1:32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</row>
    <row r="601" spans="1:32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</row>
    <row r="602" spans="1:32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</row>
    <row r="603" spans="1:32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</row>
    <row r="604" spans="1:32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</row>
    <row r="605" spans="1:32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</row>
    <row r="606" spans="1:32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</row>
    <row r="607" spans="1:32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</row>
    <row r="608" spans="1:32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</row>
    <row r="609" spans="1:32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</row>
    <row r="610" spans="1:32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</row>
    <row r="611" spans="1:32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</row>
    <row r="612" spans="1:32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</row>
    <row r="613" spans="1:32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</row>
    <row r="614" spans="1:32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</row>
    <row r="615" spans="1:32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</row>
    <row r="616" spans="1:32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</row>
    <row r="617" spans="1:32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</row>
    <row r="618" spans="1:32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</row>
    <row r="619" spans="1:32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</row>
    <row r="620" spans="1:32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</row>
    <row r="621" spans="1:32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</row>
    <row r="622" spans="1:32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</row>
    <row r="623" spans="1:32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</row>
    <row r="624" spans="1:32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</row>
    <row r="625" spans="1:32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</row>
    <row r="626" spans="1:32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</row>
    <row r="627" spans="1:32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</row>
    <row r="628" spans="1:32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</row>
    <row r="629" spans="1:32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</row>
    <row r="630" spans="1:32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</row>
    <row r="631" spans="1:32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</row>
    <row r="632" spans="1:32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</row>
    <row r="633" spans="1:32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</row>
    <row r="634" spans="1:32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</row>
    <row r="635" spans="1:32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</row>
    <row r="636" spans="1:32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</row>
    <row r="637" spans="1:32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</row>
    <row r="638" spans="1:32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</row>
    <row r="639" spans="1:32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</row>
    <row r="640" spans="1:32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</row>
    <row r="641" spans="1:32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</row>
    <row r="642" spans="1:32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</row>
    <row r="643" spans="1:32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</row>
    <row r="644" spans="1:32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</row>
    <row r="645" spans="1:32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</row>
    <row r="646" spans="1:32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</row>
    <row r="647" spans="1:32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</row>
    <row r="648" spans="1:32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</row>
    <row r="649" spans="1:32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</row>
    <row r="650" spans="1:32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</row>
    <row r="651" spans="1:32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</row>
    <row r="652" spans="1:32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</row>
    <row r="653" spans="1:32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</row>
    <row r="654" spans="1:32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</row>
    <row r="655" spans="1:32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</row>
    <row r="656" spans="1:32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</row>
    <row r="657" spans="1:32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</row>
    <row r="658" spans="1:32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</row>
    <row r="659" spans="1:32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</row>
    <row r="660" spans="1:32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</row>
    <row r="661" spans="1:32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</row>
    <row r="662" spans="1:32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</row>
    <row r="663" spans="1:32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</row>
    <row r="664" spans="1:32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</row>
    <row r="665" spans="1:32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</row>
    <row r="666" spans="1:32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</row>
    <row r="667" spans="1:32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</row>
    <row r="668" spans="1:32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</row>
    <row r="669" spans="1:32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</row>
    <row r="670" spans="1:32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</row>
    <row r="671" spans="1:32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</row>
    <row r="672" spans="1:32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</row>
    <row r="673" spans="1:32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</row>
    <row r="674" spans="1:32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</row>
    <row r="675" spans="1:32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</row>
    <row r="676" spans="1:32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</row>
    <row r="677" spans="1:32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</row>
    <row r="678" spans="1:32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</row>
    <row r="679" spans="1:32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</row>
    <row r="680" spans="1:32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</row>
    <row r="681" spans="1:32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</row>
    <row r="682" spans="1:32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</row>
    <row r="683" spans="1:32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</row>
    <row r="684" spans="1:32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</row>
    <row r="685" spans="1:32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</row>
    <row r="686" spans="1:32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</row>
    <row r="687" spans="1:32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</row>
    <row r="688" spans="1:32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</row>
    <row r="689" spans="1:32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</row>
    <row r="690" spans="1:32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</row>
    <row r="691" spans="1:32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</row>
    <row r="692" spans="1:32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</row>
    <row r="693" spans="1:32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</row>
    <row r="694" spans="1:32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</row>
    <row r="695" spans="1:32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</row>
    <row r="696" spans="1:32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</row>
    <row r="697" spans="1:32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</row>
    <row r="698" spans="1:32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</row>
    <row r="699" spans="1:32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</row>
    <row r="700" spans="1:32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</row>
    <row r="701" spans="1:32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</row>
    <row r="702" spans="1:32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</row>
    <row r="703" spans="1:32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</row>
    <row r="704" spans="1:32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</row>
    <row r="705" spans="1:32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</row>
    <row r="706" spans="1:32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</row>
    <row r="707" spans="1:32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</row>
    <row r="708" spans="1:32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</row>
    <row r="709" spans="1:32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</row>
    <row r="710" spans="1:32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</row>
    <row r="711" spans="1:32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</row>
    <row r="712" spans="1:32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</row>
    <row r="713" spans="1:32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</row>
    <row r="714" spans="1:32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</row>
    <row r="715" spans="1:32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</row>
    <row r="716" spans="1:32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</row>
    <row r="717" spans="1:32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</row>
    <row r="718" spans="1:32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</row>
    <row r="719" spans="1:32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</row>
    <row r="720" spans="1:32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</row>
    <row r="721" spans="1:32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</row>
    <row r="722" spans="1:32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</row>
    <row r="723" spans="1:32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</row>
    <row r="724" spans="1:32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</row>
    <row r="725" spans="1:32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</row>
    <row r="726" spans="1:32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</row>
    <row r="727" spans="1:32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</row>
    <row r="728" spans="1:32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</row>
    <row r="729" spans="1:32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</row>
    <row r="730" spans="1:32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</row>
    <row r="731" spans="1:32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</row>
    <row r="732" spans="1:32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</row>
    <row r="733" spans="1:32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</row>
    <row r="734" spans="1:32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</row>
    <row r="735" spans="1:32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</row>
    <row r="736" spans="1:32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</row>
    <row r="737" spans="1:32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</row>
    <row r="738" spans="1:32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</row>
    <row r="739" spans="1:32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</row>
    <row r="740" spans="1:32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</row>
    <row r="741" spans="1:32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</row>
    <row r="742" spans="1:32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</row>
    <row r="743" spans="1:32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</row>
    <row r="744" spans="1:32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</row>
    <row r="745" spans="1:32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</row>
    <row r="746" spans="1:32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</row>
    <row r="747" spans="1:32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</row>
    <row r="748" spans="1:32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</row>
    <row r="749" spans="1:32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</row>
    <row r="750" spans="1:32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</row>
    <row r="751" spans="1:32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</row>
    <row r="752" spans="1:32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</row>
    <row r="753" spans="1:32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</row>
    <row r="754" spans="1:32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</row>
    <row r="755" spans="1:32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</row>
    <row r="756" spans="1:32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</row>
    <row r="757" spans="1:32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</row>
    <row r="758" spans="1:32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</row>
    <row r="759" spans="1:32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</row>
    <row r="760" spans="1:32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</row>
    <row r="761" spans="1:32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</row>
    <row r="762" spans="1:32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</row>
    <row r="763" spans="1:32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</row>
    <row r="764" spans="1:32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</row>
    <row r="765" spans="1:32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</row>
    <row r="766" spans="1:32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</row>
    <row r="767" spans="1:32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</row>
    <row r="768" spans="1:32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</row>
    <row r="769" spans="1:32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</row>
    <row r="770" spans="1:32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</row>
    <row r="771" spans="1:32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</row>
    <row r="772" spans="1:32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</row>
    <row r="773" spans="1:32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</row>
    <row r="774" spans="1:32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</row>
    <row r="775" spans="1:32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</row>
    <row r="776" spans="1:32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</row>
    <row r="777" spans="1:32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</row>
    <row r="778" spans="1:32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</row>
    <row r="779" spans="1:32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</row>
    <row r="780" spans="1:32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</row>
    <row r="781" spans="1:32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</row>
    <row r="782" spans="1:32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</row>
    <row r="783" spans="1:32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</row>
    <row r="784" spans="1:32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</row>
    <row r="785" spans="1:32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</row>
    <row r="786" spans="1:32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</row>
    <row r="787" spans="1:32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</row>
    <row r="788" spans="1:32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</row>
    <row r="789" spans="1:32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</row>
    <row r="790" spans="1:32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</row>
    <row r="791" spans="1:32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</row>
    <row r="792" spans="1:32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</row>
    <row r="793" spans="1:32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</row>
    <row r="794" spans="1:32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</row>
    <row r="795" spans="1:32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</row>
    <row r="796" spans="1:32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</row>
    <row r="797" spans="1:32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</row>
    <row r="798" spans="1:32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</row>
    <row r="799" spans="1:32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</row>
    <row r="800" spans="1:32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</row>
    <row r="801" spans="1:32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</row>
    <row r="802" spans="1:32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</row>
    <row r="803" spans="1:32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</row>
    <row r="804" spans="1:32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</row>
    <row r="805" spans="1:32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</row>
    <row r="806" spans="1:32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</row>
    <row r="807" spans="1:32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</row>
    <row r="808" spans="1:32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</row>
    <row r="809" spans="1:32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</row>
    <row r="810" spans="1:32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</row>
    <row r="811" spans="1:32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</row>
    <row r="812" spans="1:32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</row>
    <row r="813" spans="1:32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</row>
    <row r="814" spans="1:32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</row>
    <row r="815" spans="1:32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</row>
    <row r="816" spans="1:32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</row>
    <row r="817" spans="1:32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</row>
    <row r="818" spans="1:32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</row>
    <row r="819" spans="1:32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</row>
    <row r="820" spans="1:32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</row>
    <row r="821" spans="1:32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</row>
    <row r="822" spans="1:32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</row>
    <row r="823" spans="1:32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</row>
    <row r="824" spans="1:32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</row>
    <row r="825" spans="1:32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</row>
    <row r="826" spans="1:32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</row>
    <row r="827" spans="1:32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</row>
    <row r="828" spans="1:32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</row>
    <row r="829" spans="1:32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</row>
    <row r="830" spans="1:32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</row>
    <row r="831" spans="1:32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</row>
    <row r="832" spans="1:32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</row>
    <row r="833" spans="1:32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</row>
    <row r="834" spans="1:32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</row>
    <row r="835" spans="1:32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</row>
    <row r="836" spans="1:32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</row>
    <row r="837" spans="1:32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</row>
    <row r="838" spans="1:32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</row>
    <row r="839" spans="1:32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</row>
    <row r="840" spans="1:32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</row>
    <row r="841" spans="1:32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</row>
    <row r="842" spans="1:32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</row>
    <row r="843" spans="1:32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</row>
    <row r="844" spans="1:32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</row>
    <row r="845" spans="1:32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</row>
    <row r="846" spans="1:32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</row>
    <row r="847" spans="1:32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</row>
    <row r="848" spans="1:32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</row>
    <row r="849" spans="1:32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</row>
    <row r="850" spans="1:32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</row>
    <row r="851" spans="1:32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</row>
    <row r="852" spans="1:32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</row>
    <row r="853" spans="1:32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</row>
    <row r="854" spans="1:32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</row>
    <row r="855" spans="1:32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</row>
    <row r="856" spans="1:32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</row>
    <row r="857" spans="1:32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</row>
    <row r="858" spans="1:32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</row>
    <row r="859" spans="1:32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</row>
    <row r="860" spans="1:32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</row>
    <row r="861" spans="1:32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</row>
    <row r="862" spans="1:32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</row>
    <row r="863" spans="1:32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</row>
    <row r="864" spans="1:32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</row>
    <row r="865" spans="1:32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</row>
    <row r="866" spans="1:32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</row>
    <row r="867" spans="1:32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</row>
    <row r="868" spans="1:32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</row>
    <row r="869" spans="1:32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</row>
    <row r="870" spans="1:32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</row>
    <row r="871" spans="1:32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</row>
    <row r="872" spans="1:32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</row>
    <row r="873" spans="1:32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</row>
    <row r="874" spans="1:32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</row>
    <row r="875" spans="1:32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</row>
    <row r="876" spans="1:32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</row>
    <row r="877" spans="1:32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</row>
    <row r="878" spans="1:32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</row>
    <row r="879" spans="1:32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</row>
    <row r="880" spans="1:32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</row>
    <row r="881" spans="1:32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</row>
    <row r="882" spans="1:32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</row>
    <row r="883" spans="1:32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</row>
    <row r="884" spans="1:32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</row>
    <row r="885" spans="1:32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</row>
    <row r="886" spans="1:32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</row>
    <row r="887" spans="1:32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</row>
    <row r="888" spans="1:32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</row>
    <row r="889" spans="1:32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</row>
    <row r="890" spans="1:32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</row>
    <row r="891" spans="1:32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</row>
    <row r="892" spans="1:32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</row>
    <row r="893" spans="1:32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</row>
    <row r="894" spans="1:32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</row>
    <row r="895" spans="1:32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</row>
    <row r="896" spans="1:32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</row>
    <row r="897" spans="1:32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</row>
    <row r="898" spans="1:32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</row>
    <row r="899" spans="1:32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</row>
    <row r="900" spans="1:32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</row>
    <row r="901" spans="1:32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</row>
    <row r="902" spans="1:32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</row>
    <row r="903" spans="1:32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</row>
    <row r="904" spans="1:32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</row>
    <row r="905" spans="1:32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</row>
    <row r="906" spans="1:32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</row>
    <row r="907" spans="1:32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</row>
    <row r="908" spans="1:32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</row>
    <row r="909" spans="1:32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</row>
    <row r="910" spans="1:32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</row>
    <row r="911" spans="1:32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</row>
    <row r="912" spans="1:32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</row>
    <row r="913" spans="1:32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</row>
    <row r="914" spans="1:32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</row>
    <row r="915" spans="1:32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</row>
    <row r="916" spans="1:32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</row>
    <row r="917" spans="1:32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</row>
    <row r="918" spans="1:32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</row>
    <row r="919" spans="1:32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</row>
    <row r="920" spans="1:32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</row>
    <row r="921" spans="1:32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</row>
    <row r="922" spans="1:32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</row>
    <row r="923" spans="1:32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</row>
    <row r="924" spans="1:32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</row>
    <row r="925" spans="1:32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</row>
    <row r="926" spans="1:32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</row>
    <row r="927" spans="1:32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</row>
    <row r="928" spans="1:32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</row>
    <row r="929" spans="1:32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</row>
    <row r="930" spans="1:32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</row>
    <row r="931" spans="1:32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</row>
    <row r="932" spans="1:32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</row>
    <row r="933" spans="1:32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</row>
    <row r="934" spans="1:32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</row>
    <row r="935" spans="1:32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</row>
    <row r="936" spans="1:32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</row>
    <row r="937" spans="1:32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</row>
    <row r="938" spans="1:32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</row>
    <row r="939" spans="1:32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</row>
    <row r="940" spans="1:32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</row>
    <row r="941" spans="1:32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</row>
    <row r="942" spans="1:32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</row>
    <row r="943" spans="1:32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</row>
    <row r="944" spans="1:32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</row>
    <row r="945" spans="1:32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</row>
    <row r="946" spans="1:32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</row>
    <row r="947" spans="1:32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</row>
    <row r="948" spans="1:32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</row>
    <row r="949" spans="1:32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</row>
    <row r="950" spans="1:32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</row>
    <row r="951" spans="1:32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</row>
    <row r="952" spans="1:32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</row>
    <row r="953" spans="1:32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</row>
    <row r="954" spans="1:32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</row>
    <row r="955" spans="1:32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</row>
    <row r="956" spans="1:32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</row>
    <row r="957" spans="1:32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</row>
    <row r="958" spans="1:32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</row>
    <row r="959" spans="1:32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</row>
    <row r="960" spans="1:32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</row>
    <row r="961" spans="1:32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</row>
    <row r="962" spans="1:32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</row>
    <row r="963" spans="1:32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</row>
    <row r="964" spans="1:32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</row>
    <row r="965" spans="1:32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</row>
    <row r="966" spans="1:32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</row>
    <row r="967" spans="1:32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</row>
    <row r="968" spans="1:32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</row>
    <row r="969" spans="1:32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</row>
    <row r="970" spans="1:32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</row>
    <row r="971" spans="1:32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</row>
    <row r="972" spans="1:32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</row>
    <row r="973" spans="1:32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</row>
    <row r="974" spans="1:32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</row>
    <row r="975" spans="1:32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</row>
    <row r="976" spans="1:32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</row>
    <row r="977" spans="1:32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</row>
    <row r="978" spans="1:32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</row>
    <row r="979" spans="1:32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</row>
    <row r="980" spans="1:32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</row>
    <row r="981" spans="1:32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</row>
    <row r="982" spans="1:32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</row>
    <row r="983" spans="1:32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</row>
    <row r="984" spans="1:32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</row>
    <row r="985" spans="1:32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</row>
    <row r="986" spans="1:32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</row>
    <row r="987" spans="1:32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</row>
    <row r="988" spans="1:32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</row>
    <row r="989" spans="1:32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</row>
    <row r="990" spans="1:32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</row>
    <row r="991" spans="1:32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</row>
    <row r="992" spans="1:32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  <c r="AE992" s="51"/>
      <c r="AF992" s="51"/>
    </row>
    <row r="993" spans="1:32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</row>
    <row r="994" spans="1:32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</row>
    <row r="995" spans="1:32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</row>
    <row r="996" spans="1:32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  <c r="AE996" s="51"/>
      <c r="AF996" s="51"/>
    </row>
    <row r="997" spans="1:32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</row>
    <row r="998" spans="1:32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</row>
    <row r="999" spans="1:32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  <c r="AE999" s="51"/>
      <c r="AF999" s="51"/>
    </row>
    <row r="1000" spans="1:32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</row>
    <row r="1001" spans="1:32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  <c r="AE1001" s="51"/>
      <c r="AF1001" s="51"/>
    </row>
    <row r="1002" spans="1:32">
      <c r="A1002" s="51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  <c r="AC1002" s="51"/>
      <c r="AD1002" s="51"/>
      <c r="AE1002" s="51"/>
      <c r="AF1002" s="51"/>
    </row>
    <row r="1003" spans="1:32">
      <c r="A1003" s="51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  <c r="AC1003" s="51"/>
      <c r="AD1003" s="51"/>
      <c r="AE1003" s="51"/>
      <c r="AF1003" s="51"/>
    </row>
    <row r="1004" spans="1:32">
      <c r="A1004" s="51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51"/>
      <c r="AC1004" s="51"/>
      <c r="AD1004" s="51"/>
      <c r="AE1004" s="51"/>
      <c r="AF1004" s="51"/>
    </row>
    <row r="1005" spans="1:32">
      <c r="A1005" s="51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  <c r="AC1005" s="51"/>
      <c r="AD1005" s="51"/>
      <c r="AE1005" s="51"/>
      <c r="AF1005" s="51"/>
    </row>
    <row r="1006" spans="1:32">
      <c r="A1006" s="51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W1006" s="51"/>
      <c r="X1006" s="51"/>
      <c r="Y1006" s="51"/>
      <c r="Z1006" s="51"/>
      <c r="AA1006" s="51"/>
      <c r="AB1006" s="51"/>
      <c r="AC1006" s="51"/>
      <c r="AD1006" s="51"/>
      <c r="AE1006" s="51"/>
      <c r="AF1006" s="51"/>
    </row>
    <row r="1007" spans="1:32">
      <c r="A1007" s="51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51"/>
      <c r="AC1007" s="51"/>
      <c r="AD1007" s="51"/>
      <c r="AE1007" s="51"/>
      <c r="AF1007" s="51"/>
    </row>
    <row r="1008" spans="1:32">
      <c r="A1008" s="51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51"/>
      <c r="AC1008" s="51"/>
      <c r="AD1008" s="51"/>
      <c r="AE1008" s="51"/>
      <c r="AF1008" s="51"/>
    </row>
    <row r="1009" spans="1:32">
      <c r="A1009" s="51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W1009" s="51"/>
      <c r="X1009" s="51"/>
      <c r="Y1009" s="51"/>
      <c r="Z1009" s="51"/>
      <c r="AA1009" s="51"/>
      <c r="AB1009" s="51"/>
      <c r="AC1009" s="51"/>
      <c r="AD1009" s="51"/>
      <c r="AE1009" s="51"/>
      <c r="AF1009" s="51"/>
    </row>
    <row r="1010" spans="1:32">
      <c r="A1010" s="51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W1010" s="51"/>
      <c r="X1010" s="51"/>
      <c r="Y1010" s="51"/>
      <c r="Z1010" s="51"/>
      <c r="AA1010" s="51"/>
      <c r="AB1010" s="51"/>
      <c r="AC1010" s="51"/>
      <c r="AD1010" s="51"/>
      <c r="AE1010" s="51"/>
      <c r="AF1010" s="51"/>
    </row>
    <row r="1011" spans="1:32">
      <c r="A1011" s="51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W1011" s="51"/>
      <c r="X1011" s="51"/>
      <c r="Y1011" s="51"/>
      <c r="Z1011" s="51"/>
      <c r="AA1011" s="51"/>
      <c r="AB1011" s="51"/>
      <c r="AC1011" s="51"/>
      <c r="AD1011" s="51"/>
      <c r="AE1011" s="51"/>
      <c r="AF1011" s="51"/>
    </row>
    <row r="1012" spans="1:32">
      <c r="A1012" s="51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W1012" s="51"/>
      <c r="X1012" s="51"/>
      <c r="Y1012" s="51"/>
      <c r="Z1012" s="51"/>
      <c r="AA1012" s="51"/>
      <c r="AB1012" s="51"/>
      <c r="AC1012" s="51"/>
      <c r="AD1012" s="51"/>
      <c r="AE1012" s="51"/>
      <c r="AF1012" s="51"/>
    </row>
    <row r="1013" spans="1:32">
      <c r="A1013" s="51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W1013" s="51"/>
      <c r="X1013" s="51"/>
      <c r="Y1013" s="51"/>
      <c r="Z1013" s="51"/>
      <c r="AA1013" s="51"/>
      <c r="AB1013" s="51"/>
      <c r="AC1013" s="51"/>
      <c r="AD1013" s="51"/>
      <c r="AE1013" s="51"/>
      <c r="AF1013" s="51"/>
    </row>
    <row r="1014" spans="1:32">
      <c r="A1014" s="51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W1014" s="51"/>
      <c r="X1014" s="51"/>
      <c r="Y1014" s="51"/>
      <c r="Z1014" s="51"/>
      <c r="AA1014" s="51"/>
      <c r="AB1014" s="51"/>
      <c r="AC1014" s="51"/>
      <c r="AD1014" s="51"/>
      <c r="AE1014" s="51"/>
      <c r="AF1014" s="51"/>
    </row>
    <row r="1015" spans="1:32">
      <c r="A1015" s="51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W1015" s="51"/>
      <c r="X1015" s="51"/>
      <c r="Y1015" s="51"/>
      <c r="Z1015" s="51"/>
      <c r="AA1015" s="51"/>
      <c r="AB1015" s="51"/>
      <c r="AC1015" s="51"/>
      <c r="AD1015" s="51"/>
      <c r="AE1015" s="51"/>
      <c r="AF1015" s="51"/>
    </row>
    <row r="1016" spans="1:32">
      <c r="A1016" s="51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W1016" s="51"/>
      <c r="X1016" s="51"/>
      <c r="Y1016" s="51"/>
      <c r="Z1016" s="51"/>
      <c r="AA1016" s="51"/>
      <c r="AB1016" s="51"/>
      <c r="AC1016" s="51"/>
      <c r="AD1016" s="51"/>
      <c r="AE1016" s="51"/>
      <c r="AF1016" s="51"/>
    </row>
    <row r="1017" spans="1:32">
      <c r="A1017" s="51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W1017" s="51"/>
      <c r="X1017" s="51"/>
      <c r="Y1017" s="51"/>
      <c r="Z1017" s="51"/>
      <c r="AA1017" s="51"/>
      <c r="AB1017" s="51"/>
      <c r="AC1017" s="51"/>
      <c r="AD1017" s="51"/>
      <c r="AE1017" s="51"/>
      <c r="AF1017" s="51"/>
    </row>
    <row r="1018" spans="1:32">
      <c r="A1018" s="51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W1018" s="51"/>
      <c r="X1018" s="51"/>
      <c r="Y1018" s="51"/>
      <c r="Z1018" s="51"/>
      <c r="AA1018" s="51"/>
      <c r="AB1018" s="51"/>
      <c r="AC1018" s="51"/>
      <c r="AD1018" s="51"/>
      <c r="AE1018" s="51"/>
      <c r="AF1018" s="51"/>
    </row>
    <row r="1019" spans="1:32">
      <c r="A1019" s="51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</row>
    <row r="1020" spans="1:32">
      <c r="A1020" s="51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</row>
    <row r="1021" spans="1:32">
      <c r="A1021" s="51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</row>
    <row r="1022" spans="1:32">
      <c r="A1022" s="51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</row>
    <row r="1023" spans="1:32">
      <c r="A1023" s="51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</row>
    <row r="1024" spans="1:32">
      <c r="A1024" s="51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</row>
    <row r="1025" spans="1:32">
      <c r="A1025" s="51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</row>
    <row r="1026" spans="1:32">
      <c r="A1026" s="51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W1026" s="51"/>
      <c r="X1026" s="51"/>
      <c r="Y1026" s="51"/>
      <c r="Z1026" s="51"/>
      <c r="AA1026" s="51"/>
      <c r="AB1026" s="51"/>
      <c r="AC1026" s="51"/>
      <c r="AD1026" s="51"/>
      <c r="AE1026" s="51"/>
      <c r="AF1026" s="51"/>
    </row>
    <row r="1027" spans="1:32">
      <c r="A1027" s="51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W1027" s="51"/>
      <c r="X1027" s="51"/>
      <c r="Y1027" s="51"/>
      <c r="Z1027" s="51"/>
      <c r="AA1027" s="51"/>
      <c r="AB1027" s="51"/>
      <c r="AC1027" s="51"/>
      <c r="AD1027" s="51"/>
      <c r="AE1027" s="51"/>
      <c r="AF1027" s="51"/>
    </row>
    <row r="1028" spans="1:32">
      <c r="A1028" s="51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W1028" s="51"/>
      <c r="X1028" s="51"/>
      <c r="Y1028" s="51"/>
      <c r="Z1028" s="51"/>
      <c r="AA1028" s="51"/>
      <c r="AB1028" s="51"/>
      <c r="AC1028" s="51"/>
      <c r="AD1028" s="51"/>
      <c r="AE1028" s="51"/>
      <c r="AF1028" s="51"/>
    </row>
    <row r="1029" spans="1:32">
      <c r="A1029" s="51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W1029" s="51"/>
      <c r="X1029" s="51"/>
      <c r="Y1029" s="51"/>
      <c r="Z1029" s="51"/>
      <c r="AA1029" s="51"/>
      <c r="AB1029" s="51"/>
      <c r="AC1029" s="51"/>
      <c r="AD1029" s="51"/>
      <c r="AE1029" s="51"/>
      <c r="AF1029" s="51"/>
    </row>
    <row r="1030" spans="1:32">
      <c r="A1030" s="51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W1030" s="51"/>
      <c r="X1030" s="51"/>
      <c r="Y1030" s="51"/>
      <c r="Z1030" s="51"/>
      <c r="AA1030" s="51"/>
      <c r="AB1030" s="51"/>
      <c r="AC1030" s="51"/>
      <c r="AD1030" s="51"/>
      <c r="AE1030" s="51"/>
      <c r="AF1030" s="51"/>
    </row>
    <row r="1031" spans="1:32">
      <c r="A1031" s="51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W1031" s="51"/>
      <c r="X1031" s="51"/>
      <c r="Y1031" s="51"/>
      <c r="Z1031" s="51"/>
      <c r="AA1031" s="51"/>
      <c r="AB1031" s="51"/>
      <c r="AC1031" s="51"/>
      <c r="AD1031" s="51"/>
      <c r="AE1031" s="51"/>
      <c r="AF1031" s="51"/>
    </row>
    <row r="1032" spans="1:32">
      <c r="A1032" s="51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W1032" s="51"/>
      <c r="X1032" s="51"/>
      <c r="Y1032" s="51"/>
      <c r="Z1032" s="51"/>
      <c r="AA1032" s="51"/>
      <c r="AB1032" s="51"/>
      <c r="AC1032" s="51"/>
      <c r="AD1032" s="51"/>
      <c r="AE1032" s="51"/>
      <c r="AF1032" s="51"/>
    </row>
    <row r="1033" spans="1:32">
      <c r="A1033" s="51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W1033" s="51"/>
      <c r="X1033" s="51"/>
      <c r="Y1033" s="51"/>
      <c r="Z1033" s="51"/>
      <c r="AA1033" s="51"/>
      <c r="AB1033" s="51"/>
      <c r="AC1033" s="51"/>
      <c r="AD1033" s="51"/>
      <c r="AE1033" s="51"/>
      <c r="AF1033" s="51"/>
    </row>
    <row r="1034" spans="1:32">
      <c r="A1034" s="51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W1034" s="51"/>
      <c r="X1034" s="51"/>
      <c r="Y1034" s="51"/>
      <c r="Z1034" s="51"/>
      <c r="AA1034" s="51"/>
      <c r="AB1034" s="51"/>
      <c r="AC1034" s="51"/>
      <c r="AD1034" s="51"/>
      <c r="AE1034" s="51"/>
      <c r="AF1034" s="51"/>
    </row>
    <row r="1035" spans="1:32">
      <c r="A1035" s="51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W1035" s="51"/>
      <c r="X1035" s="51"/>
      <c r="Y1035" s="51"/>
      <c r="Z1035" s="51"/>
      <c r="AA1035" s="51"/>
      <c r="AB1035" s="51"/>
      <c r="AC1035" s="51"/>
      <c r="AD1035" s="51"/>
      <c r="AE1035" s="51"/>
      <c r="AF1035" s="51"/>
    </row>
    <row r="1036" spans="1:32">
      <c r="A1036" s="51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W1036" s="51"/>
      <c r="X1036" s="51"/>
      <c r="Y1036" s="51"/>
      <c r="Z1036" s="51"/>
      <c r="AA1036" s="51"/>
      <c r="AB1036" s="51"/>
      <c r="AC1036" s="51"/>
      <c r="AD1036" s="51"/>
      <c r="AE1036" s="51"/>
      <c r="AF1036" s="51"/>
    </row>
    <row r="1037" spans="1:32">
      <c r="A1037" s="51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W1037" s="51"/>
      <c r="X1037" s="51"/>
      <c r="Y1037" s="51"/>
      <c r="Z1037" s="51"/>
      <c r="AA1037" s="51"/>
      <c r="AB1037" s="51"/>
      <c r="AC1037" s="51"/>
      <c r="AD1037" s="51"/>
      <c r="AE1037" s="51"/>
      <c r="AF1037" s="51"/>
    </row>
    <row r="1038" spans="1:32">
      <c r="A1038" s="51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W1038" s="51"/>
      <c r="X1038" s="51"/>
      <c r="Y1038" s="51"/>
      <c r="Z1038" s="51"/>
      <c r="AA1038" s="51"/>
      <c r="AB1038" s="51"/>
      <c r="AC1038" s="51"/>
      <c r="AD1038" s="51"/>
      <c r="AE1038" s="51"/>
      <c r="AF1038" s="51"/>
    </row>
    <row r="1039" spans="1:32">
      <c r="A1039" s="51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W1039" s="51"/>
      <c r="X1039" s="51"/>
      <c r="Y1039" s="51"/>
      <c r="Z1039" s="51"/>
      <c r="AA1039" s="51"/>
      <c r="AB1039" s="51"/>
      <c r="AC1039" s="51"/>
      <c r="AD1039" s="51"/>
      <c r="AE1039" s="51"/>
      <c r="AF1039" s="51"/>
    </row>
    <row r="1040" spans="1:32">
      <c r="A1040" s="51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W1040" s="51"/>
      <c r="X1040" s="51"/>
      <c r="Y1040" s="51"/>
      <c r="Z1040" s="51"/>
      <c r="AA1040" s="51"/>
      <c r="AB1040" s="51"/>
      <c r="AC1040" s="51"/>
      <c r="AD1040" s="51"/>
      <c r="AE1040" s="51"/>
      <c r="AF1040" s="51"/>
    </row>
    <row r="1041" spans="1:32">
      <c r="A1041" s="51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W1041" s="51"/>
      <c r="X1041" s="51"/>
      <c r="Y1041" s="51"/>
      <c r="Z1041" s="51"/>
      <c r="AA1041" s="51"/>
      <c r="AB1041" s="51"/>
      <c r="AC1041" s="51"/>
      <c r="AD1041" s="51"/>
      <c r="AE1041" s="51"/>
      <c r="AF1041" s="51"/>
    </row>
    <row r="1042" spans="1:32">
      <c r="A1042" s="51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W1042" s="51"/>
      <c r="X1042" s="51"/>
      <c r="Y1042" s="51"/>
      <c r="Z1042" s="51"/>
      <c r="AA1042" s="51"/>
      <c r="AB1042" s="51"/>
      <c r="AC1042" s="51"/>
      <c r="AD1042" s="51"/>
      <c r="AE1042" s="51"/>
      <c r="AF1042" s="51"/>
    </row>
    <row r="1043" spans="1:32">
      <c r="A1043" s="51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W1043" s="51"/>
      <c r="X1043" s="51"/>
      <c r="Y1043" s="51"/>
      <c r="Z1043" s="51"/>
      <c r="AA1043" s="51"/>
      <c r="AB1043" s="51"/>
      <c r="AC1043" s="51"/>
      <c r="AD1043" s="51"/>
      <c r="AE1043" s="51"/>
      <c r="AF1043" s="51"/>
    </row>
    <row r="1044" spans="1:32">
      <c r="A1044" s="51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W1044" s="51"/>
      <c r="X1044" s="51"/>
      <c r="Y1044" s="51"/>
      <c r="Z1044" s="51"/>
      <c r="AA1044" s="51"/>
      <c r="AB1044" s="51"/>
      <c r="AC1044" s="51"/>
      <c r="AD1044" s="51"/>
      <c r="AE1044" s="51"/>
      <c r="AF1044" s="51"/>
    </row>
    <row r="1045" spans="1:32">
      <c r="A1045" s="51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W1045" s="51"/>
      <c r="X1045" s="51"/>
      <c r="Y1045" s="51"/>
      <c r="Z1045" s="51"/>
      <c r="AA1045" s="51"/>
      <c r="AB1045" s="51"/>
      <c r="AC1045" s="51"/>
      <c r="AD1045" s="51"/>
      <c r="AE1045" s="51"/>
      <c r="AF1045" s="51"/>
    </row>
    <row r="1046" spans="1:32">
      <c r="A1046" s="51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W1046" s="51"/>
      <c r="X1046" s="51"/>
      <c r="Y1046" s="51"/>
      <c r="Z1046" s="51"/>
      <c r="AA1046" s="51"/>
      <c r="AB1046" s="51"/>
      <c r="AC1046" s="51"/>
      <c r="AD1046" s="51"/>
      <c r="AE1046" s="51"/>
      <c r="AF1046" s="51"/>
    </row>
    <row r="1047" spans="1:32">
      <c r="A1047" s="51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W1047" s="51"/>
      <c r="X1047" s="51"/>
      <c r="Y1047" s="51"/>
      <c r="Z1047" s="51"/>
      <c r="AA1047" s="51"/>
      <c r="AB1047" s="51"/>
      <c r="AC1047" s="51"/>
      <c r="AD1047" s="51"/>
      <c r="AE1047" s="51"/>
      <c r="AF1047" s="51"/>
    </row>
    <row r="1048" spans="1:32">
      <c r="A1048" s="51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W1048" s="51"/>
      <c r="X1048" s="51"/>
      <c r="Y1048" s="51"/>
      <c r="Z1048" s="51"/>
      <c r="AA1048" s="51"/>
      <c r="AB1048" s="51"/>
      <c r="AC1048" s="51"/>
      <c r="AD1048" s="51"/>
      <c r="AE1048" s="51"/>
      <c r="AF1048" s="51"/>
    </row>
    <row r="1049" spans="1:32">
      <c r="A1049" s="51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W1049" s="51"/>
      <c r="X1049" s="51"/>
      <c r="Y1049" s="51"/>
      <c r="Z1049" s="51"/>
      <c r="AA1049" s="51"/>
      <c r="AB1049" s="51"/>
      <c r="AC1049" s="51"/>
      <c r="AD1049" s="51"/>
      <c r="AE1049" s="51"/>
      <c r="AF1049" s="51"/>
    </row>
    <row r="1050" spans="1:32">
      <c r="A1050" s="51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W1050" s="51"/>
      <c r="X1050" s="51"/>
      <c r="Y1050" s="51"/>
      <c r="Z1050" s="51"/>
      <c r="AA1050" s="51"/>
      <c r="AB1050" s="51"/>
      <c r="AC1050" s="51"/>
      <c r="AD1050" s="51"/>
      <c r="AE1050" s="51"/>
      <c r="AF1050" s="51"/>
    </row>
    <row r="1051" spans="1:32">
      <c r="A1051" s="51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W1051" s="51"/>
      <c r="X1051" s="51"/>
      <c r="Y1051" s="51"/>
      <c r="Z1051" s="51"/>
      <c r="AA1051" s="51"/>
      <c r="AB1051" s="51"/>
      <c r="AC1051" s="51"/>
      <c r="AD1051" s="51"/>
      <c r="AE1051" s="51"/>
      <c r="AF1051" s="51"/>
    </row>
    <row r="1052" spans="1:32">
      <c r="A1052" s="51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W1052" s="51"/>
      <c r="X1052" s="51"/>
      <c r="Y1052" s="51"/>
      <c r="Z1052" s="51"/>
      <c r="AA1052" s="51"/>
      <c r="AB1052" s="51"/>
      <c r="AC1052" s="51"/>
      <c r="AD1052" s="51"/>
      <c r="AE1052" s="51"/>
      <c r="AF1052" s="51"/>
    </row>
    <row r="1053" spans="1:32">
      <c r="A1053" s="51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W1053" s="51"/>
      <c r="X1053" s="51"/>
      <c r="Y1053" s="51"/>
      <c r="Z1053" s="51"/>
      <c r="AA1053" s="51"/>
      <c r="AB1053" s="51"/>
      <c r="AC1053" s="51"/>
      <c r="AD1053" s="51"/>
      <c r="AE1053" s="51"/>
      <c r="AF1053" s="51"/>
    </row>
    <row r="1054" spans="1:32">
      <c r="A1054" s="51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W1054" s="51"/>
      <c r="X1054" s="51"/>
      <c r="Y1054" s="51"/>
      <c r="Z1054" s="51"/>
      <c r="AA1054" s="51"/>
      <c r="AB1054" s="51"/>
      <c r="AC1054" s="51"/>
      <c r="AD1054" s="51"/>
      <c r="AE1054" s="51"/>
      <c r="AF1054" s="51"/>
    </row>
    <row r="1055" spans="1:32">
      <c r="A1055" s="51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W1055" s="51"/>
      <c r="X1055" s="51"/>
      <c r="Y1055" s="51"/>
      <c r="Z1055" s="51"/>
      <c r="AA1055" s="51"/>
      <c r="AB1055" s="51"/>
      <c r="AC1055" s="51"/>
      <c r="AD1055" s="51"/>
      <c r="AE1055" s="51"/>
      <c r="AF1055" s="51"/>
    </row>
    <row r="1056" spans="1:32">
      <c r="A1056" s="51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W1056" s="51"/>
      <c r="X1056" s="51"/>
      <c r="Y1056" s="51"/>
      <c r="Z1056" s="51"/>
      <c r="AA1056" s="51"/>
      <c r="AB1056" s="51"/>
      <c r="AC1056" s="51"/>
      <c r="AD1056" s="51"/>
      <c r="AE1056" s="51"/>
      <c r="AF1056" s="51"/>
    </row>
    <row r="1057" spans="1:32">
      <c r="A1057" s="51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W1057" s="51"/>
      <c r="X1057" s="51"/>
      <c r="Y1057" s="51"/>
      <c r="Z1057" s="51"/>
      <c r="AA1057" s="51"/>
      <c r="AB1057" s="51"/>
      <c r="AC1057" s="51"/>
      <c r="AD1057" s="51"/>
      <c r="AE1057" s="51"/>
      <c r="AF1057" s="51"/>
    </row>
    <row r="1058" spans="1:32">
      <c r="A1058" s="51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W1058" s="51"/>
      <c r="X1058" s="51"/>
      <c r="Y1058" s="51"/>
      <c r="Z1058" s="51"/>
      <c r="AA1058" s="51"/>
      <c r="AB1058" s="51"/>
      <c r="AC1058" s="51"/>
      <c r="AD1058" s="51"/>
      <c r="AE1058" s="51"/>
      <c r="AF1058" s="51"/>
    </row>
    <row r="1059" spans="1:32">
      <c r="A1059" s="51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W1059" s="51"/>
      <c r="X1059" s="51"/>
      <c r="Y1059" s="51"/>
      <c r="Z1059" s="51"/>
      <c r="AA1059" s="51"/>
      <c r="AB1059" s="51"/>
      <c r="AC1059" s="51"/>
      <c r="AD1059" s="51"/>
      <c r="AE1059" s="51"/>
      <c r="AF1059" s="51"/>
    </row>
    <row r="1060" spans="1:32">
      <c r="A1060" s="51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W1060" s="51"/>
      <c r="X1060" s="51"/>
      <c r="Y1060" s="51"/>
      <c r="Z1060" s="51"/>
      <c r="AA1060" s="51"/>
      <c r="AB1060" s="51"/>
      <c r="AC1060" s="51"/>
      <c r="AD1060" s="51"/>
      <c r="AE1060" s="51"/>
      <c r="AF1060" s="51"/>
    </row>
    <row r="1061" spans="1:32">
      <c r="A1061" s="51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W1061" s="51"/>
      <c r="X1061" s="51"/>
      <c r="Y1061" s="51"/>
      <c r="Z1061" s="51"/>
      <c r="AA1061" s="51"/>
      <c r="AB1061" s="51"/>
      <c r="AC1061" s="51"/>
      <c r="AD1061" s="51"/>
      <c r="AE1061" s="51"/>
      <c r="AF1061" s="51"/>
    </row>
    <row r="1062" spans="1:32">
      <c r="A1062" s="51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W1062" s="51"/>
      <c r="X1062" s="51"/>
      <c r="Y1062" s="51"/>
      <c r="Z1062" s="51"/>
      <c r="AA1062" s="51"/>
      <c r="AB1062" s="51"/>
      <c r="AC1062" s="51"/>
      <c r="AD1062" s="51"/>
      <c r="AE1062" s="51"/>
      <c r="AF1062" s="51"/>
    </row>
    <row r="1063" spans="1:32">
      <c r="A1063" s="51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W1063" s="51"/>
      <c r="X1063" s="51"/>
      <c r="Y1063" s="51"/>
      <c r="Z1063" s="51"/>
      <c r="AA1063" s="51"/>
      <c r="AB1063" s="51"/>
      <c r="AC1063" s="51"/>
      <c r="AD1063" s="51"/>
      <c r="AE1063" s="51"/>
      <c r="AF1063" s="51"/>
    </row>
    <row r="1064" spans="1:32">
      <c r="A1064" s="51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W1064" s="51"/>
      <c r="X1064" s="51"/>
      <c r="Y1064" s="51"/>
      <c r="Z1064" s="51"/>
      <c r="AA1064" s="51"/>
      <c r="AB1064" s="51"/>
      <c r="AC1064" s="51"/>
      <c r="AD1064" s="51"/>
      <c r="AE1064" s="51"/>
      <c r="AF1064" s="51"/>
    </row>
    <row r="1065" spans="1:32">
      <c r="A1065" s="51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W1065" s="51"/>
      <c r="X1065" s="51"/>
      <c r="Y1065" s="51"/>
      <c r="Z1065" s="51"/>
      <c r="AA1065" s="51"/>
      <c r="AB1065" s="51"/>
      <c r="AC1065" s="51"/>
      <c r="AD1065" s="51"/>
      <c r="AE1065" s="51"/>
      <c r="AF1065" s="51"/>
    </row>
    <row r="1066" spans="1:32">
      <c r="A1066" s="51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W1066" s="51"/>
      <c r="X1066" s="51"/>
      <c r="Y1066" s="51"/>
      <c r="Z1066" s="51"/>
      <c r="AA1066" s="51"/>
      <c r="AB1066" s="51"/>
      <c r="AC1066" s="51"/>
      <c r="AD1066" s="51"/>
      <c r="AE1066" s="51"/>
      <c r="AF1066" s="51"/>
    </row>
    <row r="1067" spans="1:32">
      <c r="A1067" s="51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W1067" s="51"/>
      <c r="X1067" s="51"/>
      <c r="Y1067" s="51"/>
      <c r="Z1067" s="51"/>
      <c r="AA1067" s="51"/>
      <c r="AB1067" s="51"/>
      <c r="AC1067" s="51"/>
      <c r="AD1067" s="51"/>
      <c r="AE1067" s="51"/>
      <c r="AF1067" s="51"/>
    </row>
    <row r="1068" spans="1:32">
      <c r="A1068" s="51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W1068" s="51"/>
      <c r="X1068" s="51"/>
      <c r="Y1068" s="51"/>
      <c r="Z1068" s="51"/>
      <c r="AA1068" s="51"/>
      <c r="AB1068" s="51"/>
      <c r="AC1068" s="51"/>
      <c r="AD1068" s="51"/>
      <c r="AE1068" s="51"/>
      <c r="AF1068" s="51"/>
    </row>
    <row r="1069" spans="1:32">
      <c r="A1069" s="51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W1069" s="51"/>
      <c r="X1069" s="51"/>
      <c r="Y1069" s="51"/>
      <c r="Z1069" s="51"/>
      <c r="AA1069" s="51"/>
      <c r="AB1069" s="51"/>
      <c r="AC1069" s="51"/>
      <c r="AD1069" s="51"/>
      <c r="AE1069" s="51"/>
      <c r="AF1069" s="51"/>
    </row>
    <row r="1070" spans="1:32">
      <c r="A1070" s="51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W1070" s="51"/>
      <c r="X1070" s="51"/>
      <c r="Y1070" s="51"/>
      <c r="Z1070" s="51"/>
      <c r="AA1070" s="51"/>
      <c r="AB1070" s="51"/>
      <c r="AC1070" s="51"/>
      <c r="AD1070" s="51"/>
      <c r="AE1070" s="51"/>
      <c r="AF1070" s="51"/>
    </row>
    <row r="1071" spans="1:32">
      <c r="A1071" s="51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W1071" s="51"/>
      <c r="X1071" s="51"/>
      <c r="Y1071" s="51"/>
      <c r="Z1071" s="51"/>
      <c r="AA1071" s="51"/>
      <c r="AB1071" s="51"/>
      <c r="AC1071" s="51"/>
      <c r="AD1071" s="51"/>
      <c r="AE1071" s="51"/>
      <c r="AF1071" s="51"/>
    </row>
    <row r="1072" spans="1:32">
      <c r="A1072" s="51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W1072" s="51"/>
      <c r="X1072" s="51"/>
      <c r="Y1072" s="51"/>
      <c r="Z1072" s="51"/>
      <c r="AA1072" s="51"/>
      <c r="AB1072" s="51"/>
      <c r="AC1072" s="51"/>
      <c r="AD1072" s="51"/>
      <c r="AE1072" s="51"/>
      <c r="AF1072" s="51"/>
    </row>
    <row r="1073" spans="1:32">
      <c r="A1073" s="51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W1073" s="51"/>
      <c r="X1073" s="51"/>
      <c r="Y1073" s="51"/>
      <c r="Z1073" s="51"/>
      <c r="AA1073" s="51"/>
      <c r="AB1073" s="51"/>
      <c r="AC1073" s="51"/>
      <c r="AD1073" s="51"/>
      <c r="AE1073" s="51"/>
      <c r="AF1073" s="51"/>
    </row>
    <row r="1074" spans="1:32">
      <c r="A1074" s="51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W1074" s="51"/>
      <c r="X1074" s="51"/>
      <c r="Y1074" s="51"/>
      <c r="Z1074" s="51"/>
      <c r="AA1074" s="51"/>
      <c r="AB1074" s="51"/>
      <c r="AC1074" s="51"/>
      <c r="AD1074" s="51"/>
      <c r="AE1074" s="51"/>
      <c r="AF1074" s="51"/>
    </row>
    <row r="1075" spans="1:32">
      <c r="A1075" s="51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W1075" s="51"/>
      <c r="X1075" s="51"/>
      <c r="Y1075" s="51"/>
      <c r="Z1075" s="51"/>
      <c r="AA1075" s="51"/>
      <c r="AB1075" s="51"/>
      <c r="AC1075" s="51"/>
      <c r="AD1075" s="51"/>
      <c r="AE1075" s="51"/>
      <c r="AF1075" s="51"/>
    </row>
    <row r="1076" spans="1:32">
      <c r="A1076" s="51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W1076" s="51"/>
      <c r="X1076" s="51"/>
      <c r="Y1076" s="51"/>
      <c r="Z1076" s="51"/>
      <c r="AA1076" s="51"/>
      <c r="AB1076" s="51"/>
      <c r="AC1076" s="51"/>
      <c r="AD1076" s="51"/>
      <c r="AE1076" s="51"/>
      <c r="AF1076" s="51"/>
    </row>
    <row r="1077" spans="1:32">
      <c r="A1077" s="51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W1077" s="51"/>
      <c r="X1077" s="51"/>
      <c r="Y1077" s="51"/>
      <c r="Z1077" s="51"/>
      <c r="AA1077" s="51"/>
      <c r="AB1077" s="51"/>
      <c r="AC1077" s="51"/>
      <c r="AD1077" s="51"/>
      <c r="AE1077" s="51"/>
      <c r="AF1077" s="51"/>
    </row>
    <row r="1078" spans="1:32">
      <c r="A1078" s="51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W1078" s="51"/>
      <c r="X1078" s="51"/>
      <c r="Y1078" s="51"/>
      <c r="Z1078" s="51"/>
      <c r="AA1078" s="51"/>
      <c r="AB1078" s="51"/>
      <c r="AC1078" s="51"/>
      <c r="AD1078" s="51"/>
      <c r="AE1078" s="51"/>
      <c r="AF1078" s="51"/>
    </row>
    <row r="1079" spans="1:32">
      <c r="A1079" s="51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W1079" s="51"/>
      <c r="X1079" s="51"/>
      <c r="Y1079" s="51"/>
      <c r="Z1079" s="51"/>
      <c r="AA1079" s="51"/>
      <c r="AB1079" s="51"/>
      <c r="AC1079" s="51"/>
      <c r="AD1079" s="51"/>
      <c r="AE1079" s="51"/>
      <c r="AF1079" s="51"/>
    </row>
    <row r="1080" spans="1:32">
      <c r="A1080" s="51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W1080" s="51"/>
      <c r="X1080" s="51"/>
      <c r="Y1080" s="51"/>
      <c r="Z1080" s="51"/>
      <c r="AA1080" s="51"/>
      <c r="AB1080" s="51"/>
      <c r="AC1080" s="51"/>
      <c r="AD1080" s="51"/>
      <c r="AE1080" s="51"/>
      <c r="AF1080" s="51"/>
    </row>
    <row r="1081" spans="1:32">
      <c r="A1081" s="51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W1081" s="51"/>
      <c r="X1081" s="51"/>
      <c r="Y1081" s="51"/>
      <c r="Z1081" s="51"/>
      <c r="AA1081" s="51"/>
      <c r="AB1081" s="51"/>
      <c r="AC1081" s="51"/>
      <c r="AD1081" s="51"/>
      <c r="AE1081" s="51"/>
      <c r="AF1081" s="51"/>
    </row>
    <row r="1082" spans="1:32">
      <c r="A1082" s="51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W1082" s="51"/>
      <c r="X1082" s="51"/>
      <c r="Y1082" s="51"/>
      <c r="Z1082" s="51"/>
      <c r="AA1082" s="51"/>
      <c r="AB1082" s="51"/>
      <c r="AC1082" s="51"/>
      <c r="AD1082" s="51"/>
      <c r="AE1082" s="51"/>
      <c r="AF1082" s="51"/>
    </row>
    <row r="1083" spans="1:32">
      <c r="A1083" s="51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W1083" s="51"/>
      <c r="X1083" s="51"/>
      <c r="Y1083" s="51"/>
      <c r="Z1083" s="51"/>
      <c r="AA1083" s="51"/>
      <c r="AB1083" s="51"/>
      <c r="AC1083" s="51"/>
      <c r="AD1083" s="51"/>
      <c r="AE1083" s="51"/>
      <c r="AF1083" s="51"/>
    </row>
    <row r="1084" spans="1:32">
      <c r="A1084" s="51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W1084" s="51"/>
      <c r="X1084" s="51"/>
      <c r="Y1084" s="51"/>
      <c r="Z1084" s="51"/>
      <c r="AA1084" s="51"/>
      <c r="AB1084" s="51"/>
      <c r="AC1084" s="51"/>
      <c r="AD1084" s="51"/>
      <c r="AE1084" s="51"/>
      <c r="AF1084" s="51"/>
    </row>
    <row r="1085" spans="1:32">
      <c r="A1085" s="51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W1085" s="51"/>
      <c r="X1085" s="51"/>
      <c r="Y1085" s="51"/>
      <c r="Z1085" s="51"/>
      <c r="AA1085" s="51"/>
      <c r="AB1085" s="51"/>
      <c r="AC1085" s="51"/>
      <c r="AD1085" s="51"/>
      <c r="AE1085" s="51"/>
      <c r="AF1085" s="51"/>
    </row>
    <row r="1086" spans="1:32">
      <c r="A1086" s="51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W1086" s="51"/>
      <c r="X1086" s="51"/>
      <c r="Y1086" s="51"/>
      <c r="Z1086" s="51"/>
      <c r="AA1086" s="51"/>
      <c r="AB1086" s="51"/>
      <c r="AC1086" s="51"/>
      <c r="AD1086" s="51"/>
      <c r="AE1086" s="51"/>
      <c r="AF1086" s="51"/>
    </row>
    <row r="1087" spans="1:32">
      <c r="A1087" s="51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W1087" s="51"/>
      <c r="X1087" s="51"/>
      <c r="Y1087" s="51"/>
      <c r="Z1087" s="51"/>
      <c r="AA1087" s="51"/>
      <c r="AB1087" s="51"/>
      <c r="AC1087" s="51"/>
      <c r="AD1087" s="51"/>
      <c r="AE1087" s="51"/>
      <c r="AF1087" s="51"/>
    </row>
    <row r="1088" spans="1:32">
      <c r="A1088" s="51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W1088" s="51"/>
      <c r="X1088" s="51"/>
      <c r="Y1088" s="51"/>
      <c r="Z1088" s="51"/>
      <c r="AA1088" s="51"/>
      <c r="AB1088" s="51"/>
      <c r="AC1088" s="51"/>
      <c r="AD1088" s="51"/>
      <c r="AE1088" s="51"/>
      <c r="AF1088" s="51"/>
    </row>
    <row r="1089" spans="1:32">
      <c r="A1089" s="51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W1089" s="51"/>
      <c r="X1089" s="51"/>
      <c r="Y1089" s="51"/>
      <c r="Z1089" s="51"/>
      <c r="AA1089" s="51"/>
      <c r="AB1089" s="51"/>
      <c r="AC1089" s="51"/>
      <c r="AD1089" s="51"/>
      <c r="AE1089" s="51"/>
      <c r="AF1089" s="51"/>
    </row>
    <row r="1090" spans="1:32">
      <c r="A1090" s="51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W1090" s="51"/>
      <c r="X1090" s="51"/>
      <c r="Y1090" s="51"/>
      <c r="Z1090" s="51"/>
      <c r="AA1090" s="51"/>
      <c r="AB1090" s="51"/>
      <c r="AC1090" s="51"/>
      <c r="AD1090" s="51"/>
      <c r="AE1090" s="51"/>
      <c r="AF1090" s="51"/>
    </row>
    <row r="1091" spans="1:32">
      <c r="A1091" s="51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W1091" s="51"/>
      <c r="X1091" s="51"/>
      <c r="Y1091" s="51"/>
      <c r="Z1091" s="51"/>
      <c r="AA1091" s="51"/>
      <c r="AB1091" s="51"/>
      <c r="AC1091" s="51"/>
      <c r="AD1091" s="51"/>
      <c r="AE1091" s="51"/>
      <c r="AF1091" s="51"/>
    </row>
    <row r="1092" spans="1:32">
      <c r="A1092" s="51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W1092" s="51"/>
      <c r="X1092" s="51"/>
      <c r="Y1092" s="51"/>
      <c r="Z1092" s="51"/>
      <c r="AA1092" s="51"/>
      <c r="AB1092" s="51"/>
      <c r="AC1092" s="51"/>
      <c r="AD1092" s="51"/>
      <c r="AE1092" s="51"/>
      <c r="AF1092" s="51"/>
    </row>
    <row r="1093" spans="1:32">
      <c r="A1093" s="51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W1093" s="51"/>
      <c r="X1093" s="51"/>
      <c r="Y1093" s="51"/>
      <c r="Z1093" s="51"/>
      <c r="AA1093" s="51"/>
      <c r="AB1093" s="51"/>
      <c r="AC1093" s="51"/>
      <c r="AD1093" s="51"/>
      <c r="AE1093" s="51"/>
      <c r="AF1093" s="51"/>
    </row>
    <row r="1094" spans="1:32">
      <c r="A1094" s="51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W1094" s="51"/>
      <c r="X1094" s="51"/>
      <c r="Y1094" s="51"/>
      <c r="Z1094" s="51"/>
      <c r="AA1094" s="51"/>
      <c r="AB1094" s="51"/>
      <c r="AC1094" s="51"/>
      <c r="AD1094" s="51"/>
      <c r="AE1094" s="51"/>
      <c r="AF1094" s="51"/>
    </row>
    <row r="1095" spans="1:32">
      <c r="A1095" s="51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W1095" s="51"/>
      <c r="X1095" s="51"/>
      <c r="Y1095" s="51"/>
      <c r="Z1095" s="51"/>
      <c r="AA1095" s="51"/>
      <c r="AB1095" s="51"/>
      <c r="AC1095" s="51"/>
      <c r="AD1095" s="51"/>
      <c r="AE1095" s="51"/>
      <c r="AF1095" s="51"/>
    </row>
    <row r="1096" spans="1:32">
      <c r="A1096" s="51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W1096" s="51"/>
      <c r="X1096" s="51"/>
      <c r="Y1096" s="51"/>
      <c r="Z1096" s="51"/>
      <c r="AA1096" s="51"/>
      <c r="AB1096" s="51"/>
      <c r="AC1096" s="51"/>
      <c r="AD1096" s="51"/>
      <c r="AE1096" s="51"/>
      <c r="AF1096" s="51"/>
    </row>
    <row r="1097" spans="1:32">
      <c r="A1097" s="51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W1097" s="51"/>
      <c r="X1097" s="51"/>
      <c r="Y1097" s="51"/>
      <c r="Z1097" s="51"/>
      <c r="AA1097" s="51"/>
      <c r="AB1097" s="51"/>
      <c r="AC1097" s="51"/>
      <c r="AD1097" s="51"/>
      <c r="AE1097" s="51"/>
      <c r="AF1097" s="51"/>
    </row>
    <row r="1098" spans="1:32">
      <c r="A1098" s="51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W1098" s="51"/>
      <c r="X1098" s="51"/>
      <c r="Y1098" s="51"/>
      <c r="Z1098" s="51"/>
      <c r="AA1098" s="51"/>
      <c r="AB1098" s="51"/>
      <c r="AC1098" s="51"/>
      <c r="AD1098" s="51"/>
      <c r="AE1098" s="51"/>
      <c r="AF1098" s="51"/>
    </row>
    <row r="1099" spans="1:32">
      <c r="A1099" s="51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W1099" s="51"/>
      <c r="X1099" s="51"/>
      <c r="Y1099" s="51"/>
      <c r="Z1099" s="51"/>
      <c r="AA1099" s="51"/>
      <c r="AB1099" s="51"/>
      <c r="AC1099" s="51"/>
      <c r="AD1099" s="51"/>
      <c r="AE1099" s="51"/>
      <c r="AF1099" s="51"/>
    </row>
    <row r="1100" spans="1:32">
      <c r="A1100" s="51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W1100" s="51"/>
      <c r="X1100" s="51"/>
      <c r="Y1100" s="51"/>
      <c r="Z1100" s="51"/>
      <c r="AA1100" s="51"/>
      <c r="AB1100" s="51"/>
      <c r="AC1100" s="51"/>
      <c r="AD1100" s="51"/>
      <c r="AE1100" s="51"/>
      <c r="AF1100" s="51"/>
    </row>
    <row r="1101" spans="1:32">
      <c r="A1101" s="51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W1101" s="51"/>
      <c r="X1101" s="51"/>
      <c r="Y1101" s="51"/>
      <c r="Z1101" s="51"/>
      <c r="AA1101" s="51"/>
      <c r="AB1101" s="51"/>
      <c r="AC1101" s="51"/>
      <c r="AD1101" s="51"/>
      <c r="AE1101" s="51"/>
      <c r="AF1101" s="51"/>
    </row>
    <row r="1102" spans="1:32">
      <c r="A1102" s="51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W1102" s="51"/>
      <c r="X1102" s="51"/>
      <c r="Y1102" s="51"/>
      <c r="Z1102" s="51"/>
      <c r="AA1102" s="51"/>
      <c r="AB1102" s="51"/>
      <c r="AC1102" s="51"/>
      <c r="AD1102" s="51"/>
      <c r="AE1102" s="51"/>
      <c r="AF1102" s="51"/>
    </row>
    <row r="1103" spans="1:32">
      <c r="A1103" s="51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W1103" s="51"/>
      <c r="X1103" s="51"/>
      <c r="Y1103" s="51"/>
      <c r="Z1103" s="51"/>
      <c r="AA1103" s="51"/>
      <c r="AB1103" s="51"/>
      <c r="AC1103" s="51"/>
      <c r="AD1103" s="51"/>
      <c r="AE1103" s="51"/>
      <c r="AF1103" s="51"/>
    </row>
    <row r="1104" spans="1:32">
      <c r="A1104" s="51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W1104" s="51"/>
      <c r="X1104" s="51"/>
      <c r="Y1104" s="51"/>
      <c r="Z1104" s="51"/>
      <c r="AA1104" s="51"/>
      <c r="AB1104" s="51"/>
      <c r="AC1104" s="51"/>
      <c r="AD1104" s="51"/>
      <c r="AE1104" s="51"/>
      <c r="AF1104" s="51"/>
    </row>
    <row r="1105" spans="1:32">
      <c r="A1105" s="51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W1105" s="51"/>
      <c r="X1105" s="51"/>
      <c r="Y1105" s="51"/>
      <c r="Z1105" s="51"/>
      <c r="AA1105" s="51"/>
      <c r="AB1105" s="51"/>
      <c r="AC1105" s="51"/>
      <c r="AD1105" s="51"/>
      <c r="AE1105" s="51"/>
      <c r="AF1105" s="51"/>
    </row>
    <row r="1106" spans="1:32">
      <c r="A1106" s="51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W1106" s="51"/>
      <c r="X1106" s="51"/>
      <c r="Y1106" s="51"/>
      <c r="Z1106" s="51"/>
      <c r="AA1106" s="51"/>
      <c r="AB1106" s="51"/>
      <c r="AC1106" s="51"/>
      <c r="AD1106" s="51"/>
      <c r="AE1106" s="51"/>
      <c r="AF1106" s="51"/>
    </row>
    <row r="1107" spans="1:32">
      <c r="A1107" s="51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W1107" s="51"/>
      <c r="X1107" s="51"/>
      <c r="Y1107" s="51"/>
      <c r="Z1107" s="51"/>
      <c r="AA1107" s="51"/>
      <c r="AB1107" s="51"/>
      <c r="AC1107" s="51"/>
      <c r="AD1107" s="51"/>
      <c r="AE1107" s="51"/>
      <c r="AF1107" s="51"/>
    </row>
    <row r="1108" spans="1:32">
      <c r="A1108" s="51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W1108" s="51"/>
      <c r="X1108" s="51"/>
      <c r="Y1108" s="51"/>
      <c r="Z1108" s="51"/>
      <c r="AA1108" s="51"/>
      <c r="AB1108" s="51"/>
      <c r="AC1108" s="51"/>
      <c r="AD1108" s="51"/>
      <c r="AE1108" s="51"/>
      <c r="AF1108" s="51"/>
    </row>
    <row r="1109" spans="1:32">
      <c r="A1109" s="51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W1109" s="51"/>
      <c r="X1109" s="51"/>
      <c r="Y1109" s="51"/>
      <c r="Z1109" s="51"/>
      <c r="AA1109" s="51"/>
      <c r="AB1109" s="51"/>
      <c r="AC1109" s="51"/>
      <c r="AD1109" s="51"/>
      <c r="AE1109" s="51"/>
      <c r="AF1109" s="51"/>
    </row>
    <row r="1110" spans="1:32">
      <c r="A1110" s="51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W1110" s="51"/>
      <c r="X1110" s="51"/>
      <c r="Y1110" s="51"/>
      <c r="Z1110" s="51"/>
      <c r="AA1110" s="51"/>
      <c r="AB1110" s="51"/>
      <c r="AC1110" s="51"/>
      <c r="AD1110" s="51"/>
      <c r="AE1110" s="51"/>
      <c r="AF1110" s="51"/>
    </row>
    <row r="1111" spans="1:32">
      <c r="A1111" s="51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W1111" s="51"/>
      <c r="X1111" s="51"/>
      <c r="Y1111" s="51"/>
      <c r="Z1111" s="51"/>
      <c r="AA1111" s="51"/>
      <c r="AB1111" s="51"/>
      <c r="AC1111" s="51"/>
      <c r="AD1111" s="51"/>
      <c r="AE1111" s="51"/>
      <c r="AF1111" s="51"/>
    </row>
    <row r="1112" spans="1:32">
      <c r="A1112" s="51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W1112" s="51"/>
      <c r="X1112" s="51"/>
      <c r="Y1112" s="51"/>
      <c r="Z1112" s="51"/>
      <c r="AA1112" s="51"/>
      <c r="AB1112" s="51"/>
      <c r="AC1112" s="51"/>
      <c r="AD1112" s="51"/>
      <c r="AE1112" s="51"/>
      <c r="AF1112" s="51"/>
    </row>
    <row r="1113" spans="1:32">
      <c r="A1113" s="51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W1113" s="51"/>
      <c r="X1113" s="51"/>
      <c r="Y1113" s="51"/>
      <c r="Z1113" s="51"/>
      <c r="AA1113" s="51"/>
      <c r="AB1113" s="51"/>
      <c r="AC1113" s="51"/>
      <c r="AD1113" s="51"/>
      <c r="AE1113" s="51"/>
      <c r="AF1113" s="51"/>
    </row>
    <row r="1114" spans="1:32">
      <c r="A1114" s="51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W1114" s="51"/>
      <c r="X1114" s="51"/>
      <c r="Y1114" s="51"/>
      <c r="Z1114" s="51"/>
      <c r="AA1114" s="51"/>
      <c r="AB1114" s="51"/>
      <c r="AC1114" s="51"/>
      <c r="AD1114" s="51"/>
      <c r="AE1114" s="51"/>
      <c r="AF1114" s="51"/>
    </row>
    <row r="1115" spans="1:32">
      <c r="A1115" s="51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W1115" s="51"/>
      <c r="X1115" s="51"/>
      <c r="Y1115" s="51"/>
      <c r="Z1115" s="51"/>
      <c r="AA1115" s="51"/>
      <c r="AB1115" s="51"/>
      <c r="AC1115" s="51"/>
      <c r="AD1115" s="51"/>
      <c r="AE1115" s="51"/>
      <c r="AF1115" s="51"/>
    </row>
    <row r="1116" spans="1:32">
      <c r="A1116" s="51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W1116" s="51"/>
      <c r="X1116" s="51"/>
      <c r="Y1116" s="51"/>
      <c r="Z1116" s="51"/>
      <c r="AA1116" s="51"/>
      <c r="AB1116" s="51"/>
      <c r="AC1116" s="51"/>
      <c r="AD1116" s="51"/>
      <c r="AE1116" s="51"/>
      <c r="AF1116" s="51"/>
    </row>
    <row r="1117" spans="1:32">
      <c r="A1117" s="51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W1117" s="51"/>
      <c r="X1117" s="51"/>
      <c r="Y1117" s="51"/>
      <c r="Z1117" s="51"/>
      <c r="AA1117" s="51"/>
      <c r="AB1117" s="51"/>
      <c r="AC1117" s="51"/>
      <c r="AD1117" s="51"/>
      <c r="AE1117" s="51"/>
      <c r="AF1117" s="51"/>
    </row>
    <row r="1118" spans="1:32">
      <c r="A1118" s="51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W1118" s="51"/>
      <c r="X1118" s="51"/>
      <c r="Y1118" s="51"/>
      <c r="Z1118" s="51"/>
      <c r="AA1118" s="51"/>
      <c r="AB1118" s="51"/>
      <c r="AC1118" s="51"/>
      <c r="AD1118" s="51"/>
      <c r="AE1118" s="51"/>
      <c r="AF1118" s="51"/>
    </row>
    <row r="1119" spans="1:32">
      <c r="A1119" s="51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W1119" s="51"/>
      <c r="X1119" s="51"/>
      <c r="Y1119" s="51"/>
      <c r="Z1119" s="51"/>
      <c r="AA1119" s="51"/>
      <c r="AB1119" s="51"/>
      <c r="AC1119" s="51"/>
      <c r="AD1119" s="51"/>
      <c r="AE1119" s="51"/>
      <c r="AF1119" s="51"/>
    </row>
    <row r="1120" spans="1:32">
      <c r="A1120" s="51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W1120" s="51"/>
      <c r="X1120" s="51"/>
      <c r="Y1120" s="51"/>
      <c r="Z1120" s="51"/>
      <c r="AA1120" s="51"/>
      <c r="AB1120" s="51"/>
      <c r="AC1120" s="51"/>
      <c r="AD1120" s="51"/>
      <c r="AE1120" s="51"/>
      <c r="AF1120" s="51"/>
    </row>
    <row r="1121" spans="1:32">
      <c r="A1121" s="51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W1121" s="51"/>
      <c r="X1121" s="51"/>
      <c r="Y1121" s="51"/>
      <c r="Z1121" s="51"/>
      <c r="AA1121" s="51"/>
      <c r="AB1121" s="51"/>
      <c r="AC1121" s="51"/>
      <c r="AD1121" s="51"/>
      <c r="AE1121" s="51"/>
      <c r="AF1121" s="51"/>
    </row>
    <row r="1122" spans="1:32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  <c r="Z1122" s="51"/>
      <c r="AA1122" s="51"/>
      <c r="AB1122" s="51"/>
      <c r="AC1122" s="51"/>
      <c r="AD1122" s="51"/>
      <c r="AE1122" s="51"/>
      <c r="AF1122" s="51"/>
    </row>
    <row r="1123" spans="1:32">
      <c r="A1123" s="51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W1123" s="51"/>
      <c r="X1123" s="51"/>
      <c r="Y1123" s="51"/>
      <c r="Z1123" s="51"/>
      <c r="AA1123" s="51"/>
      <c r="AB1123" s="51"/>
      <c r="AC1123" s="51"/>
      <c r="AD1123" s="51"/>
      <c r="AE1123" s="51"/>
      <c r="AF1123" s="51"/>
    </row>
    <row r="1124" spans="1:32">
      <c r="A1124" s="51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W1124" s="51"/>
      <c r="X1124" s="51"/>
      <c r="Y1124" s="51"/>
      <c r="Z1124" s="51"/>
      <c r="AA1124" s="51"/>
      <c r="AB1124" s="51"/>
      <c r="AC1124" s="51"/>
      <c r="AD1124" s="51"/>
      <c r="AE1124" s="51"/>
      <c r="AF1124" s="51"/>
    </row>
    <row r="1125" spans="1:32">
      <c r="A1125" s="51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W1125" s="51"/>
      <c r="X1125" s="51"/>
      <c r="Y1125" s="51"/>
      <c r="Z1125" s="51"/>
      <c r="AA1125" s="51"/>
      <c r="AB1125" s="51"/>
      <c r="AC1125" s="51"/>
      <c r="AD1125" s="51"/>
      <c r="AE1125" s="51"/>
      <c r="AF1125" s="51"/>
    </row>
    <row r="1126" spans="1:32">
      <c r="A1126" s="51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W1126" s="51"/>
      <c r="X1126" s="51"/>
      <c r="Y1126" s="51"/>
      <c r="Z1126" s="51"/>
      <c r="AA1126" s="51"/>
      <c r="AB1126" s="51"/>
      <c r="AC1126" s="51"/>
      <c r="AD1126" s="51"/>
      <c r="AE1126" s="51"/>
      <c r="AF1126" s="51"/>
    </row>
    <row r="1127" spans="1:32">
      <c r="A1127" s="51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W1127" s="51"/>
      <c r="X1127" s="51"/>
      <c r="Y1127" s="51"/>
      <c r="Z1127" s="51"/>
      <c r="AA1127" s="51"/>
      <c r="AB1127" s="51"/>
      <c r="AC1127" s="51"/>
      <c r="AD1127" s="51"/>
      <c r="AE1127" s="51"/>
      <c r="AF1127" s="51"/>
    </row>
    <row r="1128" spans="1:32">
      <c r="A1128" s="51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W1128" s="51"/>
      <c r="X1128" s="51"/>
      <c r="Y1128" s="51"/>
      <c r="Z1128" s="51"/>
      <c r="AA1128" s="51"/>
      <c r="AB1128" s="51"/>
      <c r="AC1128" s="51"/>
      <c r="AD1128" s="51"/>
      <c r="AE1128" s="51"/>
      <c r="AF1128" s="51"/>
    </row>
    <row r="1129" spans="1:32">
      <c r="A1129" s="51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W1129" s="51"/>
      <c r="X1129" s="51"/>
      <c r="Y1129" s="51"/>
      <c r="Z1129" s="51"/>
      <c r="AA1129" s="51"/>
      <c r="AB1129" s="51"/>
      <c r="AC1129" s="51"/>
      <c r="AD1129" s="51"/>
      <c r="AE1129" s="51"/>
      <c r="AF1129" s="51"/>
    </row>
    <row r="1130" spans="1:32">
      <c r="A1130" s="51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W1130" s="51"/>
      <c r="X1130" s="51"/>
      <c r="Y1130" s="51"/>
      <c r="Z1130" s="51"/>
      <c r="AA1130" s="51"/>
      <c r="AB1130" s="51"/>
      <c r="AC1130" s="51"/>
      <c r="AD1130" s="51"/>
      <c r="AE1130" s="51"/>
      <c r="AF1130" s="51"/>
    </row>
    <row r="1131" spans="1:32">
      <c r="A1131" s="51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W1131" s="51"/>
      <c r="X1131" s="51"/>
      <c r="Y1131" s="51"/>
      <c r="Z1131" s="51"/>
      <c r="AA1131" s="51"/>
      <c r="AB1131" s="51"/>
      <c r="AC1131" s="51"/>
      <c r="AD1131" s="51"/>
      <c r="AE1131" s="51"/>
      <c r="AF1131" s="51"/>
    </row>
    <row r="1132" spans="1:32">
      <c r="A1132" s="51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W1132" s="51"/>
      <c r="X1132" s="51"/>
      <c r="Y1132" s="51"/>
      <c r="Z1132" s="51"/>
      <c r="AA1132" s="51"/>
      <c r="AB1132" s="51"/>
      <c r="AC1132" s="51"/>
      <c r="AD1132" s="51"/>
      <c r="AE1132" s="51"/>
      <c r="AF1132" s="51"/>
    </row>
    <row r="1133" spans="1:32">
      <c r="A1133" s="51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W1133" s="51"/>
      <c r="X1133" s="51"/>
      <c r="Y1133" s="51"/>
      <c r="Z1133" s="51"/>
      <c r="AA1133" s="51"/>
      <c r="AB1133" s="51"/>
      <c r="AC1133" s="51"/>
      <c r="AD1133" s="51"/>
      <c r="AE1133" s="51"/>
      <c r="AF1133" s="51"/>
    </row>
    <row r="1134" spans="1:32">
      <c r="A1134" s="51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W1134" s="51"/>
      <c r="X1134" s="51"/>
      <c r="Y1134" s="51"/>
      <c r="Z1134" s="51"/>
      <c r="AA1134" s="51"/>
      <c r="AB1134" s="51"/>
      <c r="AC1134" s="51"/>
      <c r="AD1134" s="51"/>
      <c r="AE1134" s="51"/>
      <c r="AF1134" s="51"/>
    </row>
    <row r="1135" spans="1:32">
      <c r="A1135" s="51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W1135" s="51"/>
      <c r="X1135" s="51"/>
      <c r="Y1135" s="51"/>
      <c r="Z1135" s="51"/>
      <c r="AA1135" s="51"/>
      <c r="AB1135" s="51"/>
      <c r="AC1135" s="51"/>
      <c r="AD1135" s="51"/>
      <c r="AE1135" s="51"/>
      <c r="AF1135" s="51"/>
    </row>
    <row r="1136" spans="1:32">
      <c r="A1136" s="51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W1136" s="51"/>
      <c r="X1136" s="51"/>
      <c r="Y1136" s="51"/>
      <c r="Z1136" s="51"/>
      <c r="AA1136" s="51"/>
      <c r="AB1136" s="51"/>
      <c r="AC1136" s="51"/>
      <c r="AD1136" s="51"/>
      <c r="AE1136" s="51"/>
      <c r="AF1136" s="51"/>
    </row>
    <row r="1137" spans="1:32">
      <c r="A1137" s="51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W1137" s="51"/>
      <c r="X1137" s="51"/>
      <c r="Y1137" s="51"/>
      <c r="Z1137" s="51"/>
      <c r="AA1137" s="51"/>
      <c r="AB1137" s="51"/>
      <c r="AC1137" s="51"/>
      <c r="AD1137" s="51"/>
      <c r="AE1137" s="51"/>
      <c r="AF1137" s="51"/>
    </row>
    <row r="1138" spans="1:32">
      <c r="A1138" s="51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W1138" s="51"/>
      <c r="X1138" s="51"/>
      <c r="Y1138" s="51"/>
      <c r="Z1138" s="51"/>
      <c r="AA1138" s="51"/>
      <c r="AB1138" s="51"/>
      <c r="AC1138" s="51"/>
      <c r="AD1138" s="51"/>
      <c r="AE1138" s="51"/>
      <c r="AF1138" s="51"/>
    </row>
    <row r="1139" spans="1:32">
      <c r="A1139" s="51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W1139" s="51"/>
      <c r="X1139" s="51"/>
      <c r="Y1139" s="51"/>
      <c r="Z1139" s="51"/>
      <c r="AA1139" s="51"/>
      <c r="AB1139" s="51"/>
      <c r="AC1139" s="51"/>
      <c r="AD1139" s="51"/>
      <c r="AE1139" s="51"/>
      <c r="AF1139" s="51"/>
    </row>
    <row r="1140" spans="1:32">
      <c r="A1140" s="51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W1140" s="51"/>
      <c r="X1140" s="51"/>
      <c r="Y1140" s="51"/>
      <c r="Z1140" s="51"/>
      <c r="AA1140" s="51"/>
      <c r="AB1140" s="51"/>
      <c r="AC1140" s="51"/>
      <c r="AD1140" s="51"/>
      <c r="AE1140" s="51"/>
      <c r="AF1140" s="51"/>
    </row>
    <row r="1141" spans="1:32">
      <c r="A1141" s="51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W1141" s="51"/>
      <c r="X1141" s="51"/>
      <c r="Y1141" s="51"/>
      <c r="Z1141" s="51"/>
      <c r="AA1141" s="51"/>
      <c r="AB1141" s="51"/>
      <c r="AC1141" s="51"/>
      <c r="AD1141" s="51"/>
      <c r="AE1141" s="51"/>
      <c r="AF1141" s="51"/>
    </row>
    <row r="1142" spans="1:32">
      <c r="A1142" s="51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W1142" s="51"/>
      <c r="X1142" s="51"/>
      <c r="Y1142" s="51"/>
      <c r="Z1142" s="51"/>
      <c r="AA1142" s="51"/>
      <c r="AB1142" s="51"/>
      <c r="AC1142" s="51"/>
      <c r="AD1142" s="51"/>
      <c r="AE1142" s="51"/>
      <c r="AF1142" s="51"/>
    </row>
    <row r="1143" spans="1:32">
      <c r="A1143" s="51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W1143" s="51"/>
      <c r="X1143" s="51"/>
      <c r="Y1143" s="51"/>
      <c r="Z1143" s="51"/>
      <c r="AA1143" s="51"/>
      <c r="AB1143" s="51"/>
      <c r="AC1143" s="51"/>
      <c r="AD1143" s="51"/>
      <c r="AE1143" s="51"/>
      <c r="AF1143" s="51"/>
    </row>
    <row r="1144" spans="1:32">
      <c r="A1144" s="51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W1144" s="51"/>
      <c r="X1144" s="51"/>
      <c r="Y1144" s="51"/>
      <c r="Z1144" s="51"/>
      <c r="AA1144" s="51"/>
      <c r="AB1144" s="51"/>
      <c r="AC1144" s="51"/>
      <c r="AD1144" s="51"/>
      <c r="AE1144" s="51"/>
      <c r="AF1144" s="51"/>
    </row>
    <row r="1145" spans="1:32">
      <c r="A1145" s="51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W1145" s="51"/>
      <c r="X1145" s="51"/>
      <c r="Y1145" s="51"/>
      <c r="Z1145" s="51"/>
      <c r="AA1145" s="51"/>
      <c r="AB1145" s="51"/>
      <c r="AC1145" s="51"/>
      <c r="AD1145" s="51"/>
      <c r="AE1145" s="51"/>
      <c r="AF1145" s="51"/>
    </row>
    <row r="1146" spans="1:32">
      <c r="A1146" s="51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W1146" s="51"/>
      <c r="X1146" s="51"/>
      <c r="Y1146" s="51"/>
      <c r="Z1146" s="51"/>
      <c r="AA1146" s="51"/>
      <c r="AB1146" s="51"/>
      <c r="AC1146" s="51"/>
      <c r="AD1146" s="51"/>
      <c r="AE1146" s="51"/>
      <c r="AF1146" s="51"/>
    </row>
    <row r="1147" spans="1:32">
      <c r="A1147" s="51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W1147" s="51"/>
      <c r="X1147" s="51"/>
      <c r="Y1147" s="51"/>
      <c r="Z1147" s="51"/>
      <c r="AA1147" s="51"/>
      <c r="AB1147" s="51"/>
      <c r="AC1147" s="51"/>
      <c r="AD1147" s="51"/>
      <c r="AE1147" s="51"/>
      <c r="AF1147" s="51"/>
    </row>
    <row r="1148" spans="1:32">
      <c r="A1148" s="51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W1148" s="51"/>
      <c r="X1148" s="51"/>
      <c r="Y1148" s="51"/>
      <c r="Z1148" s="51"/>
      <c r="AA1148" s="51"/>
      <c r="AB1148" s="51"/>
      <c r="AC1148" s="51"/>
      <c r="AD1148" s="51"/>
      <c r="AE1148" s="51"/>
      <c r="AF1148" s="51"/>
    </row>
    <row r="1149" spans="1:32">
      <c r="A1149" s="51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W1149" s="51"/>
      <c r="X1149" s="51"/>
      <c r="Y1149" s="51"/>
      <c r="Z1149" s="51"/>
      <c r="AA1149" s="51"/>
      <c r="AB1149" s="51"/>
      <c r="AC1149" s="51"/>
      <c r="AD1149" s="51"/>
      <c r="AE1149" s="51"/>
      <c r="AF1149" s="51"/>
    </row>
    <row r="1150" spans="1:32">
      <c r="A1150" s="51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W1150" s="51"/>
      <c r="X1150" s="51"/>
      <c r="Y1150" s="51"/>
      <c r="Z1150" s="51"/>
      <c r="AA1150" s="51"/>
      <c r="AB1150" s="51"/>
      <c r="AC1150" s="51"/>
      <c r="AD1150" s="51"/>
      <c r="AE1150" s="51"/>
      <c r="AF1150" s="51"/>
    </row>
    <row r="1151" spans="1:32">
      <c r="A1151" s="51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W1151" s="51"/>
      <c r="X1151" s="51"/>
      <c r="Y1151" s="51"/>
      <c r="Z1151" s="51"/>
      <c r="AA1151" s="51"/>
      <c r="AB1151" s="51"/>
      <c r="AC1151" s="51"/>
      <c r="AD1151" s="51"/>
      <c r="AE1151" s="51"/>
      <c r="AF1151" s="51"/>
    </row>
    <row r="1152" spans="1:32">
      <c r="A1152" s="51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W1152" s="51"/>
      <c r="X1152" s="51"/>
      <c r="Y1152" s="51"/>
      <c r="Z1152" s="51"/>
      <c r="AA1152" s="51"/>
      <c r="AB1152" s="51"/>
      <c r="AC1152" s="51"/>
      <c r="AD1152" s="51"/>
      <c r="AE1152" s="51"/>
      <c r="AF1152" s="51"/>
    </row>
    <row r="1153" spans="1:32">
      <c r="A1153" s="51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W1153" s="51"/>
      <c r="X1153" s="51"/>
      <c r="Y1153" s="51"/>
      <c r="Z1153" s="51"/>
      <c r="AA1153" s="51"/>
      <c r="AB1153" s="51"/>
      <c r="AC1153" s="51"/>
      <c r="AD1153" s="51"/>
      <c r="AE1153" s="51"/>
      <c r="AF1153" s="51"/>
    </row>
    <row r="1154" spans="1:32">
      <c r="A1154" s="51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W1154" s="51"/>
      <c r="X1154" s="51"/>
      <c r="Y1154" s="51"/>
      <c r="Z1154" s="51"/>
      <c r="AA1154" s="51"/>
      <c r="AB1154" s="51"/>
      <c r="AC1154" s="51"/>
      <c r="AD1154" s="51"/>
      <c r="AE1154" s="51"/>
      <c r="AF1154" s="51"/>
    </row>
    <row r="1155" spans="1:32">
      <c r="A1155" s="51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W1155" s="51"/>
      <c r="X1155" s="51"/>
      <c r="Y1155" s="51"/>
      <c r="Z1155" s="51"/>
      <c r="AA1155" s="51"/>
      <c r="AB1155" s="51"/>
      <c r="AC1155" s="51"/>
      <c r="AD1155" s="51"/>
      <c r="AE1155" s="51"/>
      <c r="AF1155" s="51"/>
    </row>
    <row r="1156" spans="1:32">
      <c r="A1156" s="51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W1156" s="51"/>
      <c r="X1156" s="51"/>
      <c r="Y1156" s="51"/>
      <c r="Z1156" s="51"/>
      <c r="AA1156" s="51"/>
      <c r="AB1156" s="51"/>
      <c r="AC1156" s="51"/>
      <c r="AD1156" s="51"/>
      <c r="AE1156" s="51"/>
      <c r="AF1156" s="51"/>
    </row>
    <row r="1157" spans="1:32">
      <c r="A1157" s="51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W1157" s="51"/>
      <c r="X1157" s="51"/>
      <c r="Y1157" s="51"/>
      <c r="Z1157" s="51"/>
      <c r="AA1157" s="51"/>
      <c r="AB1157" s="51"/>
      <c r="AC1157" s="51"/>
      <c r="AD1157" s="51"/>
      <c r="AE1157" s="51"/>
      <c r="AF1157" s="51"/>
    </row>
    <row r="1158" spans="1:32">
      <c r="A1158" s="51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W1158" s="51"/>
      <c r="X1158" s="51"/>
      <c r="Y1158" s="51"/>
      <c r="Z1158" s="51"/>
      <c r="AA1158" s="51"/>
      <c r="AB1158" s="51"/>
      <c r="AC1158" s="51"/>
      <c r="AD1158" s="51"/>
      <c r="AE1158" s="51"/>
      <c r="AF1158" s="51"/>
    </row>
    <row r="1159" spans="1:32">
      <c r="A1159" s="51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W1159" s="51"/>
      <c r="X1159" s="51"/>
      <c r="Y1159" s="51"/>
      <c r="Z1159" s="51"/>
      <c r="AA1159" s="51"/>
      <c r="AB1159" s="51"/>
      <c r="AC1159" s="51"/>
      <c r="AD1159" s="51"/>
      <c r="AE1159" s="51"/>
      <c r="AF1159" s="51"/>
    </row>
    <row r="1160" spans="1:32">
      <c r="A1160" s="51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W1160" s="51"/>
      <c r="X1160" s="51"/>
      <c r="Y1160" s="51"/>
      <c r="Z1160" s="51"/>
      <c r="AA1160" s="51"/>
      <c r="AB1160" s="51"/>
      <c r="AC1160" s="51"/>
      <c r="AD1160" s="51"/>
      <c r="AE1160" s="51"/>
      <c r="AF1160" s="51"/>
    </row>
    <row r="1161" spans="1:32">
      <c r="A1161" s="51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W1161" s="51"/>
      <c r="X1161" s="51"/>
      <c r="Y1161" s="51"/>
      <c r="Z1161" s="51"/>
      <c r="AA1161" s="51"/>
      <c r="AB1161" s="51"/>
      <c r="AC1161" s="51"/>
      <c r="AD1161" s="51"/>
      <c r="AE1161" s="51"/>
      <c r="AF1161" s="51"/>
    </row>
    <row r="1162" spans="1:32">
      <c r="A1162" s="51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W1162" s="51"/>
      <c r="X1162" s="51"/>
      <c r="Y1162" s="51"/>
      <c r="Z1162" s="51"/>
      <c r="AA1162" s="51"/>
      <c r="AB1162" s="51"/>
      <c r="AC1162" s="51"/>
      <c r="AD1162" s="51"/>
      <c r="AE1162" s="51"/>
      <c r="AF1162" s="51"/>
    </row>
    <row r="1163" spans="1:32">
      <c r="A1163" s="51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W1163" s="51"/>
      <c r="X1163" s="51"/>
      <c r="Y1163" s="51"/>
      <c r="Z1163" s="51"/>
      <c r="AA1163" s="51"/>
      <c r="AB1163" s="51"/>
      <c r="AC1163" s="51"/>
      <c r="AD1163" s="51"/>
      <c r="AE1163" s="51"/>
      <c r="AF1163" s="51"/>
    </row>
    <row r="1164" spans="1:32">
      <c r="A1164" s="51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W1164" s="51"/>
      <c r="X1164" s="51"/>
      <c r="Y1164" s="51"/>
      <c r="Z1164" s="51"/>
      <c r="AA1164" s="51"/>
      <c r="AB1164" s="51"/>
      <c r="AC1164" s="51"/>
      <c r="AD1164" s="51"/>
      <c r="AE1164" s="51"/>
      <c r="AF1164" s="51"/>
    </row>
    <row r="1165" spans="1:32">
      <c r="A1165" s="51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W1165" s="51"/>
      <c r="X1165" s="51"/>
      <c r="Y1165" s="51"/>
      <c r="Z1165" s="51"/>
      <c r="AA1165" s="51"/>
      <c r="AB1165" s="51"/>
      <c r="AC1165" s="51"/>
      <c r="AD1165" s="51"/>
      <c r="AE1165" s="51"/>
      <c r="AF1165" s="51"/>
    </row>
    <row r="1166" spans="1:32">
      <c r="A1166" s="51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W1166" s="51"/>
      <c r="X1166" s="51"/>
      <c r="Y1166" s="51"/>
      <c r="Z1166" s="51"/>
      <c r="AA1166" s="51"/>
      <c r="AB1166" s="51"/>
      <c r="AC1166" s="51"/>
      <c r="AD1166" s="51"/>
      <c r="AE1166" s="51"/>
      <c r="AF1166" s="51"/>
    </row>
    <row r="1167" spans="1:32">
      <c r="A1167" s="51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W1167" s="51"/>
      <c r="X1167" s="51"/>
      <c r="Y1167" s="51"/>
      <c r="Z1167" s="51"/>
      <c r="AA1167" s="51"/>
      <c r="AB1167" s="51"/>
      <c r="AC1167" s="51"/>
      <c r="AD1167" s="51"/>
      <c r="AE1167" s="51"/>
      <c r="AF1167" s="51"/>
    </row>
    <row r="1168" spans="1:32">
      <c r="A1168" s="51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W1168" s="51"/>
      <c r="X1168" s="51"/>
      <c r="Y1168" s="51"/>
      <c r="Z1168" s="51"/>
      <c r="AA1168" s="51"/>
      <c r="AB1168" s="51"/>
      <c r="AC1168" s="51"/>
      <c r="AD1168" s="51"/>
      <c r="AE1168" s="51"/>
      <c r="AF1168" s="51"/>
    </row>
    <row r="1169" spans="1:32">
      <c r="A1169" s="51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W1169" s="51"/>
      <c r="X1169" s="51"/>
      <c r="Y1169" s="51"/>
      <c r="Z1169" s="51"/>
      <c r="AA1169" s="51"/>
      <c r="AB1169" s="51"/>
      <c r="AC1169" s="51"/>
      <c r="AD1169" s="51"/>
      <c r="AE1169" s="51"/>
      <c r="AF1169" s="51"/>
    </row>
    <row r="1170" spans="1:32">
      <c r="A1170" s="51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W1170" s="51"/>
      <c r="X1170" s="51"/>
      <c r="Y1170" s="51"/>
      <c r="Z1170" s="51"/>
      <c r="AA1170" s="51"/>
      <c r="AB1170" s="51"/>
      <c r="AC1170" s="51"/>
      <c r="AD1170" s="51"/>
      <c r="AE1170" s="51"/>
      <c r="AF1170" s="51"/>
    </row>
    <row r="1171" spans="1:32">
      <c r="A1171" s="51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W1171" s="51"/>
      <c r="X1171" s="51"/>
      <c r="Y1171" s="51"/>
      <c r="Z1171" s="51"/>
      <c r="AA1171" s="51"/>
      <c r="AB1171" s="51"/>
      <c r="AC1171" s="51"/>
      <c r="AD1171" s="51"/>
      <c r="AE1171" s="51"/>
      <c r="AF1171" s="51"/>
    </row>
    <row r="1172" spans="1:32">
      <c r="A1172" s="51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W1172" s="51"/>
      <c r="X1172" s="51"/>
      <c r="Y1172" s="51"/>
      <c r="Z1172" s="51"/>
      <c r="AA1172" s="51"/>
      <c r="AB1172" s="51"/>
      <c r="AC1172" s="51"/>
      <c r="AD1172" s="51"/>
      <c r="AE1172" s="51"/>
      <c r="AF1172" s="51"/>
    </row>
    <row r="1173" spans="1:32">
      <c r="A1173" s="51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W1173" s="51"/>
      <c r="X1173" s="51"/>
      <c r="Y1173" s="51"/>
      <c r="Z1173" s="51"/>
      <c r="AA1173" s="51"/>
      <c r="AB1173" s="51"/>
      <c r="AC1173" s="51"/>
      <c r="AD1173" s="51"/>
      <c r="AE1173" s="51"/>
      <c r="AF1173" s="51"/>
    </row>
    <row r="1174" spans="1:32">
      <c r="A1174" s="51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W1174" s="51"/>
      <c r="X1174" s="51"/>
      <c r="Y1174" s="51"/>
      <c r="Z1174" s="51"/>
      <c r="AA1174" s="51"/>
      <c r="AB1174" s="51"/>
      <c r="AC1174" s="51"/>
      <c r="AD1174" s="51"/>
      <c r="AE1174" s="51"/>
      <c r="AF1174" s="51"/>
    </row>
    <row r="1175" spans="1:32">
      <c r="A1175" s="51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W1175" s="51"/>
      <c r="X1175" s="51"/>
      <c r="Y1175" s="51"/>
      <c r="Z1175" s="51"/>
      <c r="AA1175" s="51"/>
      <c r="AB1175" s="51"/>
      <c r="AC1175" s="51"/>
      <c r="AD1175" s="51"/>
      <c r="AE1175" s="51"/>
      <c r="AF1175" s="51"/>
    </row>
    <row r="1176" spans="1:32">
      <c r="A1176" s="51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W1176" s="51"/>
      <c r="X1176" s="51"/>
      <c r="Y1176" s="51"/>
      <c r="Z1176" s="51"/>
      <c r="AA1176" s="51"/>
      <c r="AB1176" s="51"/>
      <c r="AC1176" s="51"/>
      <c r="AD1176" s="51"/>
      <c r="AE1176" s="51"/>
      <c r="AF1176" s="51"/>
    </row>
    <row r="1177" spans="1:32">
      <c r="A1177" s="51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W1177" s="51"/>
      <c r="X1177" s="51"/>
      <c r="Y1177" s="51"/>
      <c r="Z1177" s="51"/>
      <c r="AA1177" s="51"/>
      <c r="AB1177" s="51"/>
      <c r="AC1177" s="51"/>
      <c r="AD1177" s="51"/>
      <c r="AE1177" s="51"/>
      <c r="AF1177" s="51"/>
    </row>
    <row r="1178" spans="1:32">
      <c r="A1178" s="51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W1178" s="51"/>
      <c r="X1178" s="51"/>
      <c r="Y1178" s="51"/>
      <c r="Z1178" s="51"/>
      <c r="AA1178" s="51"/>
      <c r="AB1178" s="51"/>
      <c r="AC1178" s="51"/>
      <c r="AD1178" s="51"/>
      <c r="AE1178" s="51"/>
      <c r="AF1178" s="51"/>
    </row>
    <row r="1179" spans="1:32">
      <c r="A1179" s="51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W1179" s="51"/>
      <c r="X1179" s="51"/>
      <c r="Y1179" s="51"/>
      <c r="Z1179" s="51"/>
      <c r="AA1179" s="51"/>
      <c r="AB1179" s="51"/>
      <c r="AC1179" s="51"/>
      <c r="AD1179" s="51"/>
      <c r="AE1179" s="51"/>
      <c r="AF1179" s="51"/>
    </row>
    <row r="1180" spans="1:32">
      <c r="A1180" s="51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W1180" s="51"/>
      <c r="X1180" s="51"/>
      <c r="Y1180" s="51"/>
      <c r="Z1180" s="51"/>
      <c r="AA1180" s="51"/>
      <c r="AB1180" s="51"/>
      <c r="AC1180" s="51"/>
      <c r="AD1180" s="51"/>
      <c r="AE1180" s="51"/>
      <c r="AF1180" s="51"/>
    </row>
    <row r="1181" spans="1:32">
      <c r="A1181" s="51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W1181" s="51"/>
      <c r="X1181" s="51"/>
      <c r="Y1181" s="51"/>
      <c r="Z1181" s="51"/>
      <c r="AA1181" s="51"/>
      <c r="AB1181" s="51"/>
      <c r="AC1181" s="51"/>
      <c r="AD1181" s="51"/>
      <c r="AE1181" s="51"/>
      <c r="AF1181" s="51"/>
    </row>
    <row r="1182" spans="1:32">
      <c r="A1182" s="51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W1182" s="51"/>
      <c r="X1182" s="51"/>
      <c r="Y1182" s="51"/>
      <c r="Z1182" s="51"/>
      <c r="AA1182" s="51"/>
      <c r="AB1182" s="51"/>
      <c r="AC1182" s="51"/>
      <c r="AD1182" s="51"/>
      <c r="AE1182" s="51"/>
      <c r="AF1182" s="51"/>
    </row>
    <row r="1183" spans="1:32">
      <c r="A1183" s="51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W1183" s="51"/>
      <c r="X1183" s="51"/>
      <c r="Y1183" s="51"/>
      <c r="Z1183" s="51"/>
      <c r="AA1183" s="51"/>
      <c r="AB1183" s="51"/>
      <c r="AC1183" s="51"/>
      <c r="AD1183" s="51"/>
      <c r="AE1183" s="51"/>
      <c r="AF1183" s="51"/>
    </row>
    <row r="1184" spans="1:32">
      <c r="A1184" s="51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W1184" s="51"/>
      <c r="X1184" s="51"/>
      <c r="Y1184" s="51"/>
      <c r="Z1184" s="51"/>
      <c r="AA1184" s="51"/>
      <c r="AB1184" s="51"/>
      <c r="AC1184" s="51"/>
      <c r="AD1184" s="51"/>
      <c r="AE1184" s="51"/>
      <c r="AF1184" s="51"/>
    </row>
    <row r="1185" spans="1:32">
      <c r="A1185" s="51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W1185" s="51"/>
      <c r="X1185" s="51"/>
      <c r="Y1185" s="51"/>
      <c r="Z1185" s="51"/>
      <c r="AA1185" s="51"/>
      <c r="AB1185" s="51"/>
      <c r="AC1185" s="51"/>
      <c r="AD1185" s="51"/>
      <c r="AE1185" s="51"/>
      <c r="AF1185" s="51"/>
    </row>
    <row r="1186" spans="1:32">
      <c r="A1186" s="51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W1186" s="51"/>
      <c r="X1186" s="51"/>
      <c r="Y1186" s="51"/>
      <c r="Z1186" s="51"/>
      <c r="AA1186" s="51"/>
      <c r="AB1186" s="51"/>
      <c r="AC1186" s="51"/>
      <c r="AD1186" s="51"/>
      <c r="AE1186" s="51"/>
      <c r="AF1186" s="51"/>
    </row>
    <row r="1187" spans="1:32">
      <c r="A1187" s="51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W1187" s="51"/>
      <c r="X1187" s="51"/>
      <c r="Y1187" s="51"/>
      <c r="Z1187" s="51"/>
      <c r="AA1187" s="51"/>
      <c r="AB1187" s="51"/>
      <c r="AC1187" s="51"/>
      <c r="AD1187" s="51"/>
      <c r="AE1187" s="51"/>
      <c r="AF1187" s="51"/>
    </row>
    <row r="1188" spans="1:32">
      <c r="A1188" s="51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W1188" s="51"/>
      <c r="X1188" s="51"/>
      <c r="Y1188" s="51"/>
      <c r="Z1188" s="51"/>
      <c r="AA1188" s="51"/>
      <c r="AB1188" s="51"/>
      <c r="AC1188" s="51"/>
      <c r="AD1188" s="51"/>
      <c r="AE1188" s="51"/>
      <c r="AF1188" s="51"/>
    </row>
    <row r="1189" spans="1:32">
      <c r="A1189" s="51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W1189" s="51"/>
      <c r="X1189" s="51"/>
      <c r="Y1189" s="51"/>
      <c r="Z1189" s="51"/>
      <c r="AA1189" s="51"/>
      <c r="AB1189" s="51"/>
      <c r="AC1189" s="51"/>
      <c r="AD1189" s="51"/>
      <c r="AE1189" s="51"/>
      <c r="AF1189" s="51"/>
    </row>
    <row r="1190" spans="1:32">
      <c r="A1190" s="51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W1190" s="51"/>
      <c r="X1190" s="51"/>
      <c r="Y1190" s="51"/>
      <c r="Z1190" s="51"/>
      <c r="AA1190" s="51"/>
      <c r="AB1190" s="51"/>
      <c r="AC1190" s="51"/>
      <c r="AD1190" s="51"/>
      <c r="AE1190" s="51"/>
      <c r="AF1190" s="51"/>
    </row>
    <row r="1191" spans="1:32">
      <c r="A1191" s="51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W1191" s="51"/>
      <c r="X1191" s="51"/>
      <c r="Y1191" s="51"/>
      <c r="Z1191" s="51"/>
      <c r="AA1191" s="51"/>
      <c r="AB1191" s="51"/>
      <c r="AC1191" s="51"/>
      <c r="AD1191" s="51"/>
      <c r="AE1191" s="51"/>
      <c r="AF1191" s="51"/>
    </row>
    <row r="1192" spans="1:32">
      <c r="A1192" s="51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W1192" s="51"/>
      <c r="X1192" s="51"/>
      <c r="Y1192" s="51"/>
      <c r="Z1192" s="51"/>
      <c r="AA1192" s="51"/>
      <c r="AB1192" s="51"/>
      <c r="AC1192" s="51"/>
      <c r="AD1192" s="51"/>
      <c r="AE1192" s="51"/>
      <c r="AF1192" s="51"/>
    </row>
    <row r="1193" spans="1:32">
      <c r="A1193" s="51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W1193" s="51"/>
      <c r="X1193" s="51"/>
      <c r="Y1193" s="51"/>
      <c r="Z1193" s="51"/>
      <c r="AA1193" s="51"/>
      <c r="AB1193" s="51"/>
      <c r="AC1193" s="51"/>
      <c r="AD1193" s="51"/>
      <c r="AE1193" s="51"/>
      <c r="AF1193" s="51"/>
    </row>
    <row r="1194" spans="1:32">
      <c r="A1194" s="51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W1194" s="51"/>
      <c r="X1194" s="51"/>
      <c r="Y1194" s="51"/>
      <c r="Z1194" s="51"/>
      <c r="AA1194" s="51"/>
      <c r="AB1194" s="51"/>
      <c r="AC1194" s="51"/>
      <c r="AD1194" s="51"/>
      <c r="AE1194" s="51"/>
      <c r="AF1194" s="51"/>
    </row>
    <row r="1195" spans="1:32">
      <c r="A1195" s="51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W1195" s="51"/>
      <c r="X1195" s="51"/>
      <c r="Y1195" s="51"/>
      <c r="Z1195" s="51"/>
      <c r="AA1195" s="51"/>
      <c r="AB1195" s="51"/>
      <c r="AC1195" s="51"/>
      <c r="AD1195" s="51"/>
      <c r="AE1195" s="51"/>
      <c r="AF1195" s="51"/>
    </row>
    <row r="1196" spans="1:32">
      <c r="A1196" s="51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W1196" s="51"/>
      <c r="X1196" s="51"/>
      <c r="Y1196" s="51"/>
      <c r="Z1196" s="51"/>
      <c r="AA1196" s="51"/>
      <c r="AB1196" s="51"/>
      <c r="AC1196" s="51"/>
      <c r="AD1196" s="51"/>
      <c r="AE1196" s="51"/>
      <c r="AF1196" s="51"/>
    </row>
    <row r="1197" spans="1:32">
      <c r="A1197" s="51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W1197" s="51"/>
      <c r="X1197" s="51"/>
      <c r="Y1197" s="51"/>
      <c r="Z1197" s="51"/>
      <c r="AA1197" s="51"/>
      <c r="AB1197" s="51"/>
      <c r="AC1197" s="51"/>
      <c r="AD1197" s="51"/>
      <c r="AE1197" s="51"/>
      <c r="AF1197" s="51"/>
    </row>
    <row r="1198" spans="1:32">
      <c r="A1198" s="51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W1198" s="51"/>
      <c r="X1198" s="51"/>
      <c r="Y1198" s="51"/>
      <c r="Z1198" s="51"/>
      <c r="AA1198" s="51"/>
      <c r="AB1198" s="51"/>
      <c r="AC1198" s="51"/>
      <c r="AD1198" s="51"/>
      <c r="AE1198" s="51"/>
      <c r="AF1198" s="51"/>
    </row>
    <row r="1199" spans="1:32">
      <c r="A1199" s="51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W1199" s="51"/>
      <c r="X1199" s="51"/>
      <c r="Y1199" s="51"/>
      <c r="Z1199" s="51"/>
      <c r="AA1199" s="51"/>
      <c r="AB1199" s="51"/>
      <c r="AC1199" s="51"/>
      <c r="AD1199" s="51"/>
      <c r="AE1199" s="51"/>
      <c r="AF1199" s="51"/>
    </row>
    <row r="1200" spans="1:32">
      <c r="A1200" s="51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W1200" s="51"/>
      <c r="X1200" s="51"/>
      <c r="Y1200" s="51"/>
      <c r="Z1200" s="51"/>
      <c r="AA1200" s="51"/>
      <c r="AB1200" s="51"/>
      <c r="AC1200" s="51"/>
      <c r="AD1200" s="51"/>
      <c r="AE1200" s="51"/>
      <c r="AF1200" s="51"/>
    </row>
    <row r="1201" spans="1:32">
      <c r="A1201" s="51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W1201" s="51"/>
      <c r="X1201" s="51"/>
      <c r="Y1201" s="51"/>
      <c r="Z1201" s="51"/>
      <c r="AA1201" s="51"/>
      <c r="AB1201" s="51"/>
      <c r="AC1201" s="51"/>
      <c r="AD1201" s="51"/>
      <c r="AE1201" s="51"/>
      <c r="AF1201" s="51"/>
    </row>
    <row r="1202" spans="1:32">
      <c r="A1202" s="51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W1202" s="51"/>
      <c r="X1202" s="51"/>
      <c r="Y1202" s="51"/>
      <c r="Z1202" s="51"/>
      <c r="AA1202" s="51"/>
      <c r="AB1202" s="51"/>
      <c r="AC1202" s="51"/>
      <c r="AD1202" s="51"/>
      <c r="AE1202" s="51"/>
      <c r="AF1202" s="51"/>
    </row>
    <row r="1203" spans="1:32">
      <c r="A1203" s="51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W1203" s="51"/>
      <c r="X1203" s="51"/>
      <c r="Y1203" s="51"/>
      <c r="Z1203" s="51"/>
      <c r="AA1203" s="51"/>
      <c r="AB1203" s="51"/>
      <c r="AC1203" s="51"/>
      <c r="AD1203" s="51"/>
      <c r="AE1203" s="51"/>
      <c r="AF1203" s="51"/>
    </row>
    <row r="1204" spans="1:32">
      <c r="A1204" s="51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W1204" s="51"/>
      <c r="X1204" s="51"/>
      <c r="Y1204" s="51"/>
      <c r="Z1204" s="51"/>
      <c r="AA1204" s="51"/>
      <c r="AB1204" s="51"/>
      <c r="AC1204" s="51"/>
      <c r="AD1204" s="51"/>
      <c r="AE1204" s="51"/>
      <c r="AF1204" s="51"/>
    </row>
    <row r="1205" spans="1:32">
      <c r="A1205" s="51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W1205" s="51"/>
      <c r="X1205" s="51"/>
      <c r="Y1205" s="51"/>
      <c r="Z1205" s="51"/>
      <c r="AA1205" s="51"/>
      <c r="AB1205" s="51"/>
      <c r="AC1205" s="51"/>
      <c r="AD1205" s="51"/>
      <c r="AE1205" s="51"/>
      <c r="AF1205" s="51"/>
    </row>
    <row r="1206" spans="1:32">
      <c r="A1206" s="51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W1206" s="51"/>
      <c r="X1206" s="51"/>
      <c r="Y1206" s="51"/>
      <c r="Z1206" s="51"/>
      <c r="AA1206" s="51"/>
      <c r="AB1206" s="51"/>
      <c r="AC1206" s="51"/>
      <c r="AD1206" s="51"/>
      <c r="AE1206" s="51"/>
      <c r="AF1206" s="51"/>
    </row>
    <row r="1207" spans="1:32">
      <c r="A1207" s="51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W1207" s="51"/>
      <c r="X1207" s="51"/>
      <c r="Y1207" s="51"/>
      <c r="Z1207" s="51"/>
      <c r="AA1207" s="51"/>
      <c r="AB1207" s="51"/>
      <c r="AC1207" s="51"/>
      <c r="AD1207" s="51"/>
      <c r="AE1207" s="51"/>
      <c r="AF1207" s="51"/>
    </row>
    <row r="1208" spans="1:32">
      <c r="A1208" s="51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W1208" s="51"/>
      <c r="X1208" s="51"/>
      <c r="Y1208" s="51"/>
      <c r="Z1208" s="51"/>
      <c r="AA1208" s="51"/>
      <c r="AB1208" s="51"/>
      <c r="AC1208" s="51"/>
      <c r="AD1208" s="51"/>
      <c r="AE1208" s="51"/>
      <c r="AF1208" s="51"/>
    </row>
    <row r="1209" spans="1:32">
      <c r="A1209" s="51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W1209" s="51"/>
      <c r="X1209" s="51"/>
      <c r="Y1209" s="51"/>
      <c r="Z1209" s="51"/>
      <c r="AA1209" s="51"/>
      <c r="AB1209" s="51"/>
      <c r="AC1209" s="51"/>
      <c r="AD1209" s="51"/>
      <c r="AE1209" s="51"/>
      <c r="AF1209" s="51"/>
    </row>
    <row r="1210" spans="1:32">
      <c r="A1210" s="51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W1210" s="51"/>
      <c r="X1210" s="51"/>
      <c r="Y1210" s="51"/>
      <c r="Z1210" s="51"/>
      <c r="AA1210" s="51"/>
      <c r="AB1210" s="51"/>
      <c r="AC1210" s="51"/>
      <c r="AD1210" s="51"/>
      <c r="AE1210" s="51"/>
      <c r="AF1210" s="51"/>
    </row>
    <row r="1211" spans="1:32">
      <c r="A1211" s="51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W1211" s="51"/>
      <c r="X1211" s="51"/>
      <c r="Y1211" s="51"/>
      <c r="Z1211" s="51"/>
      <c r="AA1211" s="51"/>
      <c r="AB1211" s="51"/>
      <c r="AC1211" s="51"/>
      <c r="AD1211" s="51"/>
      <c r="AE1211" s="51"/>
      <c r="AF1211" s="51"/>
    </row>
    <row r="1212" spans="1:32">
      <c r="A1212" s="51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W1212" s="51"/>
      <c r="X1212" s="51"/>
      <c r="Y1212" s="51"/>
      <c r="Z1212" s="51"/>
      <c r="AA1212" s="51"/>
      <c r="AB1212" s="51"/>
      <c r="AC1212" s="51"/>
      <c r="AD1212" s="51"/>
      <c r="AE1212" s="51"/>
      <c r="AF1212" s="51"/>
    </row>
    <row r="1213" spans="1:32">
      <c r="A1213" s="51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W1213" s="51"/>
      <c r="X1213" s="51"/>
      <c r="Y1213" s="51"/>
      <c r="Z1213" s="51"/>
      <c r="AA1213" s="51"/>
      <c r="AB1213" s="51"/>
      <c r="AC1213" s="51"/>
      <c r="AD1213" s="51"/>
      <c r="AE1213" s="51"/>
      <c r="AF1213" s="51"/>
    </row>
    <row r="1214" spans="1:32">
      <c r="A1214" s="51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W1214" s="51"/>
      <c r="X1214" s="51"/>
      <c r="Y1214" s="51"/>
      <c r="Z1214" s="51"/>
      <c r="AA1214" s="51"/>
      <c r="AB1214" s="51"/>
      <c r="AC1214" s="51"/>
      <c r="AD1214" s="51"/>
      <c r="AE1214" s="51"/>
      <c r="AF1214" s="51"/>
    </row>
    <row r="1215" spans="1:32">
      <c r="A1215" s="51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W1215" s="51"/>
      <c r="X1215" s="51"/>
      <c r="Y1215" s="51"/>
      <c r="Z1215" s="51"/>
      <c r="AA1215" s="51"/>
      <c r="AB1215" s="51"/>
      <c r="AC1215" s="51"/>
      <c r="AD1215" s="51"/>
      <c r="AE1215" s="51"/>
      <c r="AF1215" s="51"/>
    </row>
    <row r="1216" spans="1:32">
      <c r="A1216" s="51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W1216" s="51"/>
      <c r="X1216" s="51"/>
      <c r="Y1216" s="51"/>
      <c r="Z1216" s="51"/>
      <c r="AA1216" s="51"/>
      <c r="AB1216" s="51"/>
      <c r="AC1216" s="51"/>
      <c r="AD1216" s="51"/>
      <c r="AE1216" s="51"/>
      <c r="AF1216" s="51"/>
    </row>
    <row r="1217" spans="1:32">
      <c r="A1217" s="51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W1217" s="51"/>
      <c r="X1217" s="51"/>
      <c r="Y1217" s="51"/>
      <c r="Z1217" s="51"/>
      <c r="AA1217" s="51"/>
      <c r="AB1217" s="51"/>
      <c r="AC1217" s="51"/>
      <c r="AD1217" s="51"/>
      <c r="AE1217" s="51"/>
      <c r="AF1217" s="51"/>
    </row>
    <row r="1218" spans="1:32">
      <c r="A1218" s="51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W1218" s="51"/>
      <c r="X1218" s="51"/>
      <c r="Y1218" s="51"/>
      <c r="Z1218" s="51"/>
      <c r="AA1218" s="51"/>
      <c r="AB1218" s="51"/>
      <c r="AC1218" s="51"/>
      <c r="AD1218" s="51"/>
      <c r="AE1218" s="51"/>
      <c r="AF1218" s="51"/>
    </row>
    <row r="1219" spans="1:32">
      <c r="A1219" s="51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W1219" s="51"/>
      <c r="X1219" s="51"/>
      <c r="Y1219" s="51"/>
      <c r="Z1219" s="51"/>
      <c r="AA1219" s="51"/>
      <c r="AB1219" s="51"/>
      <c r="AC1219" s="51"/>
      <c r="AD1219" s="51"/>
      <c r="AE1219" s="51"/>
      <c r="AF1219" s="51"/>
    </row>
    <row r="1220" spans="1:32">
      <c r="A1220" s="51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W1220" s="51"/>
      <c r="X1220" s="51"/>
      <c r="Y1220" s="51"/>
      <c r="Z1220" s="51"/>
      <c r="AA1220" s="51"/>
      <c r="AB1220" s="51"/>
      <c r="AC1220" s="51"/>
      <c r="AD1220" s="51"/>
      <c r="AE1220" s="51"/>
      <c r="AF1220" s="51"/>
    </row>
    <row r="1221" spans="1:32">
      <c r="A1221" s="51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W1221" s="51"/>
      <c r="X1221" s="51"/>
      <c r="Y1221" s="51"/>
      <c r="Z1221" s="51"/>
      <c r="AA1221" s="51"/>
      <c r="AB1221" s="51"/>
      <c r="AC1221" s="51"/>
      <c r="AD1221" s="51"/>
      <c r="AE1221" s="51"/>
      <c r="AF1221" s="51"/>
    </row>
    <row r="1222" spans="1:32">
      <c r="A1222" s="51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W1222" s="51"/>
      <c r="X1222" s="51"/>
      <c r="Y1222" s="51"/>
      <c r="Z1222" s="51"/>
      <c r="AA1222" s="51"/>
      <c r="AB1222" s="51"/>
      <c r="AC1222" s="51"/>
      <c r="AD1222" s="51"/>
      <c r="AE1222" s="51"/>
      <c r="AF1222" s="51"/>
    </row>
    <row r="1223" spans="1:32">
      <c r="A1223" s="51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W1223" s="51"/>
      <c r="X1223" s="51"/>
      <c r="Y1223" s="51"/>
      <c r="Z1223" s="51"/>
      <c r="AA1223" s="51"/>
      <c r="AB1223" s="51"/>
      <c r="AC1223" s="51"/>
      <c r="AD1223" s="51"/>
      <c r="AE1223" s="51"/>
      <c r="AF1223" s="51"/>
    </row>
    <row r="1224" spans="1:32">
      <c r="A1224" s="51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W1224" s="51"/>
      <c r="X1224" s="51"/>
      <c r="Y1224" s="51"/>
      <c r="Z1224" s="51"/>
      <c r="AA1224" s="51"/>
      <c r="AB1224" s="51"/>
      <c r="AC1224" s="51"/>
      <c r="AD1224" s="51"/>
      <c r="AE1224" s="51"/>
      <c r="AF1224" s="51"/>
    </row>
    <row r="1225" spans="1:32">
      <c r="A1225" s="51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W1225" s="51"/>
      <c r="X1225" s="51"/>
      <c r="Y1225" s="51"/>
      <c r="Z1225" s="51"/>
      <c r="AA1225" s="51"/>
      <c r="AB1225" s="51"/>
      <c r="AC1225" s="51"/>
      <c r="AD1225" s="51"/>
      <c r="AE1225" s="51"/>
      <c r="AF1225" s="51"/>
    </row>
    <row r="1226" spans="1:32">
      <c r="A1226" s="51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W1226" s="51"/>
      <c r="X1226" s="51"/>
      <c r="Y1226" s="51"/>
      <c r="Z1226" s="51"/>
      <c r="AA1226" s="51"/>
      <c r="AB1226" s="51"/>
      <c r="AC1226" s="51"/>
      <c r="AD1226" s="51"/>
      <c r="AE1226" s="51"/>
      <c r="AF1226" s="51"/>
    </row>
    <row r="1227" spans="1:32">
      <c r="A1227" s="51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W1227" s="51"/>
      <c r="X1227" s="51"/>
      <c r="Y1227" s="51"/>
      <c r="Z1227" s="51"/>
      <c r="AA1227" s="51"/>
      <c r="AB1227" s="51"/>
      <c r="AC1227" s="51"/>
      <c r="AD1227" s="51"/>
      <c r="AE1227" s="51"/>
      <c r="AF1227" s="51"/>
    </row>
    <row r="1228" spans="1:32">
      <c r="A1228" s="51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W1228" s="51"/>
      <c r="X1228" s="51"/>
      <c r="Y1228" s="51"/>
      <c r="Z1228" s="51"/>
      <c r="AA1228" s="51"/>
      <c r="AB1228" s="51"/>
      <c r="AC1228" s="51"/>
      <c r="AD1228" s="51"/>
      <c r="AE1228" s="51"/>
      <c r="AF1228" s="51"/>
    </row>
    <row r="1229" spans="1:32">
      <c r="A1229" s="51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W1229" s="51"/>
      <c r="X1229" s="51"/>
      <c r="Y1229" s="51"/>
      <c r="Z1229" s="51"/>
      <c r="AA1229" s="51"/>
      <c r="AB1229" s="51"/>
      <c r="AC1229" s="51"/>
      <c r="AD1229" s="51"/>
      <c r="AE1229" s="51"/>
      <c r="AF1229" s="51"/>
    </row>
    <row r="1230" spans="1:32">
      <c r="A1230" s="51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W1230" s="51"/>
      <c r="X1230" s="51"/>
      <c r="Y1230" s="51"/>
      <c r="Z1230" s="51"/>
      <c r="AA1230" s="51"/>
      <c r="AB1230" s="51"/>
      <c r="AC1230" s="51"/>
      <c r="AD1230" s="51"/>
      <c r="AE1230" s="51"/>
      <c r="AF1230" s="51"/>
    </row>
    <row r="1231" spans="1:32">
      <c r="A1231" s="51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W1231" s="51"/>
      <c r="X1231" s="51"/>
      <c r="Y1231" s="51"/>
      <c r="Z1231" s="51"/>
      <c r="AA1231" s="51"/>
      <c r="AB1231" s="51"/>
      <c r="AC1231" s="51"/>
      <c r="AD1231" s="51"/>
      <c r="AE1231" s="51"/>
      <c r="AF1231" s="51"/>
    </row>
    <row r="1232" spans="1:32">
      <c r="A1232" s="51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W1232" s="51"/>
      <c r="X1232" s="51"/>
      <c r="Y1232" s="51"/>
      <c r="Z1232" s="51"/>
      <c r="AA1232" s="51"/>
      <c r="AB1232" s="51"/>
      <c r="AC1232" s="51"/>
      <c r="AD1232" s="51"/>
      <c r="AE1232" s="51"/>
      <c r="AF1232" s="51"/>
    </row>
    <row r="1233" spans="1:32">
      <c r="A1233" s="51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W1233" s="51"/>
      <c r="X1233" s="51"/>
      <c r="Y1233" s="51"/>
      <c r="Z1233" s="51"/>
      <c r="AA1233" s="51"/>
      <c r="AB1233" s="51"/>
      <c r="AC1233" s="51"/>
      <c r="AD1233" s="51"/>
      <c r="AE1233" s="51"/>
      <c r="AF1233" s="51"/>
    </row>
    <row r="1234" spans="1:32">
      <c r="A1234" s="51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W1234" s="51"/>
      <c r="X1234" s="51"/>
      <c r="Y1234" s="51"/>
      <c r="Z1234" s="51"/>
      <c r="AA1234" s="51"/>
      <c r="AB1234" s="51"/>
      <c r="AC1234" s="51"/>
      <c r="AD1234" s="51"/>
      <c r="AE1234" s="51"/>
      <c r="AF1234" s="51"/>
    </row>
    <row r="1235" spans="1:32">
      <c r="A1235" s="51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W1235" s="51"/>
      <c r="X1235" s="51"/>
      <c r="Y1235" s="51"/>
      <c r="Z1235" s="51"/>
      <c r="AA1235" s="51"/>
      <c r="AB1235" s="51"/>
      <c r="AC1235" s="51"/>
      <c r="AD1235" s="51"/>
      <c r="AE1235" s="51"/>
      <c r="AF1235" s="51"/>
    </row>
    <row r="1236" spans="1:32">
      <c r="A1236" s="51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W1236" s="51"/>
      <c r="X1236" s="51"/>
      <c r="Y1236" s="51"/>
      <c r="Z1236" s="51"/>
      <c r="AA1236" s="51"/>
      <c r="AB1236" s="51"/>
      <c r="AC1236" s="51"/>
      <c r="AD1236" s="51"/>
      <c r="AE1236" s="51"/>
      <c r="AF1236" s="51"/>
    </row>
    <row r="1237" spans="1:32">
      <c r="A1237" s="51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W1237" s="51"/>
      <c r="X1237" s="51"/>
      <c r="Y1237" s="51"/>
      <c r="Z1237" s="51"/>
      <c r="AA1237" s="51"/>
      <c r="AB1237" s="51"/>
      <c r="AC1237" s="51"/>
      <c r="AD1237" s="51"/>
      <c r="AE1237" s="51"/>
      <c r="AF1237" s="51"/>
    </row>
    <row r="1238" spans="1:32">
      <c r="A1238" s="51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W1238" s="51"/>
      <c r="X1238" s="51"/>
      <c r="Y1238" s="51"/>
      <c r="Z1238" s="51"/>
      <c r="AA1238" s="51"/>
      <c r="AB1238" s="51"/>
      <c r="AC1238" s="51"/>
      <c r="AD1238" s="51"/>
      <c r="AE1238" s="51"/>
      <c r="AF1238" s="51"/>
    </row>
    <row r="1239" spans="1:32">
      <c r="A1239" s="51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W1239" s="51"/>
      <c r="X1239" s="51"/>
      <c r="Y1239" s="51"/>
      <c r="Z1239" s="51"/>
      <c r="AA1239" s="51"/>
      <c r="AB1239" s="51"/>
      <c r="AC1239" s="51"/>
      <c r="AD1239" s="51"/>
      <c r="AE1239" s="51"/>
      <c r="AF1239" s="51"/>
    </row>
    <row r="1240" spans="1:32">
      <c r="A1240" s="51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W1240" s="51"/>
      <c r="X1240" s="51"/>
      <c r="Y1240" s="51"/>
      <c r="Z1240" s="51"/>
      <c r="AA1240" s="51"/>
      <c r="AB1240" s="51"/>
      <c r="AC1240" s="51"/>
      <c r="AD1240" s="51"/>
      <c r="AE1240" s="51"/>
      <c r="AF1240" s="51"/>
    </row>
    <row r="1241" spans="1:32">
      <c r="A1241" s="51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W1241" s="51"/>
      <c r="X1241" s="51"/>
      <c r="Y1241" s="51"/>
      <c r="Z1241" s="51"/>
      <c r="AA1241" s="51"/>
      <c r="AB1241" s="51"/>
      <c r="AC1241" s="51"/>
      <c r="AD1241" s="51"/>
      <c r="AE1241" s="51"/>
      <c r="AF1241" s="51"/>
    </row>
    <row r="1242" spans="1:32">
      <c r="A1242" s="51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W1242" s="51"/>
      <c r="X1242" s="51"/>
      <c r="Y1242" s="51"/>
      <c r="Z1242" s="51"/>
      <c r="AA1242" s="51"/>
      <c r="AB1242" s="51"/>
      <c r="AC1242" s="51"/>
      <c r="AD1242" s="51"/>
      <c r="AE1242" s="51"/>
      <c r="AF1242" s="51"/>
    </row>
    <row r="1243" spans="1:32">
      <c r="A1243" s="51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W1243" s="51"/>
      <c r="X1243" s="51"/>
      <c r="Y1243" s="51"/>
      <c r="Z1243" s="51"/>
      <c r="AA1243" s="51"/>
      <c r="AB1243" s="51"/>
      <c r="AC1243" s="51"/>
      <c r="AD1243" s="51"/>
      <c r="AE1243" s="51"/>
      <c r="AF1243" s="51"/>
    </row>
    <row r="1244" spans="1:32">
      <c r="A1244" s="51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W1244" s="51"/>
      <c r="X1244" s="51"/>
      <c r="Y1244" s="51"/>
      <c r="Z1244" s="51"/>
      <c r="AA1244" s="51"/>
      <c r="AB1244" s="51"/>
      <c r="AC1244" s="51"/>
      <c r="AD1244" s="51"/>
      <c r="AE1244" s="51"/>
      <c r="AF1244" s="51"/>
    </row>
    <row r="1245" spans="1:32">
      <c r="A1245" s="51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W1245" s="51"/>
      <c r="X1245" s="51"/>
      <c r="Y1245" s="51"/>
      <c r="Z1245" s="51"/>
      <c r="AA1245" s="51"/>
      <c r="AB1245" s="51"/>
      <c r="AC1245" s="51"/>
      <c r="AD1245" s="51"/>
      <c r="AE1245" s="51"/>
      <c r="AF1245" s="51"/>
    </row>
    <row r="1246" spans="1:32">
      <c r="A1246" s="51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W1246" s="51"/>
      <c r="X1246" s="51"/>
      <c r="Y1246" s="51"/>
      <c r="Z1246" s="51"/>
      <c r="AA1246" s="51"/>
      <c r="AB1246" s="51"/>
      <c r="AC1246" s="51"/>
      <c r="AD1246" s="51"/>
      <c r="AE1246" s="51"/>
      <c r="AF1246" s="51"/>
    </row>
    <row r="1247" spans="1:32">
      <c r="A1247" s="51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W1247" s="51"/>
      <c r="X1247" s="51"/>
      <c r="Y1247" s="51"/>
      <c r="Z1247" s="51"/>
      <c r="AA1247" s="51"/>
      <c r="AB1247" s="51"/>
      <c r="AC1247" s="51"/>
      <c r="AD1247" s="51"/>
      <c r="AE1247" s="51"/>
      <c r="AF1247" s="51"/>
    </row>
    <row r="1248" spans="1:32">
      <c r="A1248" s="51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W1248" s="51"/>
      <c r="X1248" s="51"/>
      <c r="Y1248" s="51"/>
      <c r="Z1248" s="51"/>
      <c r="AA1248" s="51"/>
      <c r="AB1248" s="51"/>
      <c r="AC1248" s="51"/>
      <c r="AD1248" s="51"/>
      <c r="AE1248" s="51"/>
      <c r="AF1248" s="51"/>
    </row>
    <row r="1249" spans="1:32">
      <c r="A1249" s="51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W1249" s="51"/>
      <c r="X1249" s="51"/>
      <c r="Y1249" s="51"/>
      <c r="Z1249" s="51"/>
      <c r="AA1249" s="51"/>
      <c r="AB1249" s="51"/>
      <c r="AC1249" s="51"/>
      <c r="AD1249" s="51"/>
      <c r="AE1249" s="51"/>
      <c r="AF1249" s="51"/>
    </row>
    <row r="1250" spans="1:32">
      <c r="A1250" s="51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W1250" s="51"/>
      <c r="X1250" s="51"/>
      <c r="Y1250" s="51"/>
      <c r="Z1250" s="51"/>
      <c r="AA1250" s="51"/>
      <c r="AB1250" s="51"/>
      <c r="AC1250" s="51"/>
      <c r="AD1250" s="51"/>
      <c r="AE1250" s="51"/>
      <c r="AF1250" s="51"/>
    </row>
    <row r="1251" spans="1:32">
      <c r="A1251" s="51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W1251" s="51"/>
      <c r="X1251" s="51"/>
      <c r="Y1251" s="51"/>
      <c r="Z1251" s="51"/>
      <c r="AA1251" s="51"/>
      <c r="AB1251" s="51"/>
      <c r="AC1251" s="51"/>
      <c r="AD1251" s="51"/>
      <c r="AE1251" s="51"/>
      <c r="AF1251" s="51"/>
    </row>
    <row r="1252" spans="1:32">
      <c r="A1252" s="51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W1252" s="51"/>
      <c r="X1252" s="51"/>
      <c r="Y1252" s="51"/>
      <c r="Z1252" s="51"/>
      <c r="AA1252" s="51"/>
      <c r="AB1252" s="51"/>
      <c r="AC1252" s="51"/>
      <c r="AD1252" s="51"/>
      <c r="AE1252" s="51"/>
      <c r="AF1252" s="51"/>
    </row>
    <row r="1253" spans="1:32">
      <c r="A1253" s="51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W1253" s="51"/>
      <c r="X1253" s="51"/>
      <c r="Y1253" s="51"/>
      <c r="Z1253" s="51"/>
      <c r="AA1253" s="51"/>
      <c r="AB1253" s="51"/>
      <c r="AC1253" s="51"/>
      <c r="AD1253" s="51"/>
      <c r="AE1253" s="51"/>
      <c r="AF1253" s="51"/>
    </row>
    <row r="1254" spans="1:32">
      <c r="A1254" s="51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W1254" s="51"/>
      <c r="X1254" s="51"/>
      <c r="Y1254" s="51"/>
      <c r="Z1254" s="51"/>
      <c r="AA1254" s="51"/>
      <c r="AB1254" s="51"/>
      <c r="AC1254" s="51"/>
      <c r="AD1254" s="51"/>
      <c r="AE1254" s="51"/>
      <c r="AF1254" s="51"/>
    </row>
    <row r="1255" spans="1:32">
      <c r="A1255" s="51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W1255" s="51"/>
      <c r="X1255" s="51"/>
      <c r="Y1255" s="51"/>
      <c r="Z1255" s="51"/>
      <c r="AA1255" s="51"/>
      <c r="AB1255" s="51"/>
      <c r="AC1255" s="51"/>
      <c r="AD1255" s="51"/>
      <c r="AE1255" s="51"/>
      <c r="AF1255" s="51"/>
    </row>
    <row r="1256" spans="1:32">
      <c r="A1256" s="51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W1256" s="51"/>
      <c r="X1256" s="51"/>
      <c r="Y1256" s="51"/>
      <c r="Z1256" s="51"/>
      <c r="AA1256" s="51"/>
      <c r="AB1256" s="51"/>
      <c r="AC1256" s="51"/>
      <c r="AD1256" s="51"/>
      <c r="AE1256" s="51"/>
      <c r="AF1256" s="51"/>
    </row>
    <row r="1257" spans="1:32">
      <c r="A1257" s="51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W1257" s="51"/>
      <c r="X1257" s="51"/>
      <c r="Y1257" s="51"/>
      <c r="Z1257" s="51"/>
      <c r="AA1257" s="51"/>
      <c r="AB1257" s="51"/>
      <c r="AC1257" s="51"/>
      <c r="AD1257" s="51"/>
      <c r="AE1257" s="51"/>
      <c r="AF1257" s="51"/>
    </row>
    <row r="1258" spans="1:32">
      <c r="A1258" s="51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W1258" s="51"/>
      <c r="X1258" s="51"/>
      <c r="Y1258" s="51"/>
      <c r="Z1258" s="51"/>
      <c r="AA1258" s="51"/>
      <c r="AB1258" s="51"/>
      <c r="AC1258" s="51"/>
      <c r="AD1258" s="51"/>
      <c r="AE1258" s="51"/>
      <c r="AF1258" s="51"/>
    </row>
    <row r="1259" spans="1:32">
      <c r="A1259" s="51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W1259" s="51"/>
      <c r="X1259" s="51"/>
      <c r="Y1259" s="51"/>
      <c r="Z1259" s="51"/>
      <c r="AA1259" s="51"/>
      <c r="AB1259" s="51"/>
      <c r="AC1259" s="51"/>
      <c r="AD1259" s="51"/>
      <c r="AE1259" s="51"/>
      <c r="AF1259" s="51"/>
    </row>
    <row r="1260" spans="1:32">
      <c r="A1260" s="51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W1260" s="51"/>
      <c r="X1260" s="51"/>
      <c r="Y1260" s="51"/>
      <c r="Z1260" s="51"/>
      <c r="AA1260" s="51"/>
      <c r="AB1260" s="51"/>
      <c r="AC1260" s="51"/>
      <c r="AD1260" s="51"/>
      <c r="AE1260" s="51"/>
      <c r="AF1260" s="51"/>
    </row>
    <row r="1261" spans="1:32">
      <c r="A1261" s="51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W1261" s="51"/>
      <c r="X1261" s="51"/>
      <c r="Y1261" s="51"/>
      <c r="Z1261" s="51"/>
      <c r="AA1261" s="51"/>
      <c r="AB1261" s="51"/>
      <c r="AC1261" s="51"/>
      <c r="AD1261" s="51"/>
      <c r="AE1261" s="51"/>
      <c r="AF1261" s="51"/>
    </row>
    <row r="1262" spans="1:32">
      <c r="A1262" s="51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W1262" s="51"/>
      <c r="X1262" s="51"/>
      <c r="Y1262" s="51"/>
      <c r="Z1262" s="51"/>
      <c r="AA1262" s="51"/>
      <c r="AB1262" s="51"/>
      <c r="AC1262" s="51"/>
      <c r="AD1262" s="51"/>
      <c r="AE1262" s="51"/>
      <c r="AF1262" s="51"/>
    </row>
    <row r="1263" spans="1:32">
      <c r="A1263" s="51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W1263" s="51"/>
      <c r="X1263" s="51"/>
      <c r="Y1263" s="51"/>
      <c r="Z1263" s="51"/>
      <c r="AA1263" s="51"/>
      <c r="AB1263" s="51"/>
      <c r="AC1263" s="51"/>
      <c r="AD1263" s="51"/>
      <c r="AE1263" s="51"/>
      <c r="AF1263" s="51"/>
    </row>
    <row r="1264" spans="1:32">
      <c r="A1264" s="51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W1264" s="51"/>
      <c r="X1264" s="51"/>
      <c r="Y1264" s="51"/>
      <c r="Z1264" s="51"/>
      <c r="AA1264" s="51"/>
      <c r="AB1264" s="51"/>
      <c r="AC1264" s="51"/>
      <c r="AD1264" s="51"/>
      <c r="AE1264" s="51"/>
      <c r="AF1264" s="51"/>
    </row>
    <row r="1265" spans="1:32">
      <c r="A1265" s="51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W1265" s="51"/>
      <c r="X1265" s="51"/>
      <c r="Y1265" s="51"/>
      <c r="Z1265" s="51"/>
      <c r="AA1265" s="51"/>
      <c r="AB1265" s="51"/>
      <c r="AC1265" s="51"/>
      <c r="AD1265" s="51"/>
      <c r="AE1265" s="51"/>
      <c r="AF1265" s="51"/>
    </row>
    <row r="1266" spans="1:32">
      <c r="A1266" s="51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W1266" s="51"/>
      <c r="X1266" s="51"/>
      <c r="Y1266" s="51"/>
      <c r="Z1266" s="51"/>
      <c r="AA1266" s="51"/>
      <c r="AB1266" s="51"/>
      <c r="AC1266" s="51"/>
      <c r="AD1266" s="51"/>
      <c r="AE1266" s="51"/>
      <c r="AF1266" s="51"/>
    </row>
    <row r="1267" spans="1:32">
      <c r="A1267" s="51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W1267" s="51"/>
      <c r="X1267" s="51"/>
      <c r="Y1267" s="51"/>
      <c r="Z1267" s="51"/>
      <c r="AA1267" s="51"/>
      <c r="AB1267" s="51"/>
      <c r="AC1267" s="51"/>
      <c r="AD1267" s="51"/>
      <c r="AE1267" s="51"/>
      <c r="AF1267" s="51"/>
    </row>
    <row r="1268" spans="1:32">
      <c r="A1268" s="51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W1268" s="51"/>
      <c r="X1268" s="51"/>
      <c r="Y1268" s="51"/>
      <c r="Z1268" s="51"/>
      <c r="AA1268" s="51"/>
      <c r="AB1268" s="51"/>
      <c r="AC1268" s="51"/>
      <c r="AD1268" s="51"/>
      <c r="AE1268" s="51"/>
      <c r="AF1268" s="51"/>
    </row>
    <row r="1269" spans="1:32">
      <c r="A1269" s="51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W1269" s="51"/>
      <c r="X1269" s="51"/>
      <c r="Y1269" s="51"/>
      <c r="Z1269" s="51"/>
      <c r="AA1269" s="51"/>
      <c r="AB1269" s="51"/>
      <c r="AC1269" s="51"/>
      <c r="AD1269" s="51"/>
      <c r="AE1269" s="51"/>
      <c r="AF1269" s="51"/>
    </row>
    <row r="1270" spans="1:32">
      <c r="A1270" s="51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W1270" s="51"/>
      <c r="X1270" s="51"/>
      <c r="Y1270" s="51"/>
      <c r="Z1270" s="51"/>
      <c r="AA1270" s="51"/>
      <c r="AB1270" s="51"/>
      <c r="AC1270" s="51"/>
      <c r="AD1270" s="51"/>
      <c r="AE1270" s="51"/>
      <c r="AF1270" s="51"/>
    </row>
    <row r="1271" spans="1:32">
      <c r="A1271" s="51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W1271" s="51"/>
      <c r="X1271" s="51"/>
      <c r="Y1271" s="51"/>
      <c r="Z1271" s="51"/>
      <c r="AA1271" s="51"/>
      <c r="AB1271" s="51"/>
      <c r="AC1271" s="51"/>
      <c r="AD1271" s="51"/>
      <c r="AE1271" s="51"/>
      <c r="AF1271" s="51"/>
    </row>
    <row r="1272" spans="1:32">
      <c r="A1272" s="51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W1272" s="51"/>
      <c r="X1272" s="51"/>
      <c r="Y1272" s="51"/>
      <c r="Z1272" s="51"/>
      <c r="AA1272" s="51"/>
      <c r="AB1272" s="51"/>
      <c r="AC1272" s="51"/>
      <c r="AD1272" s="51"/>
      <c r="AE1272" s="51"/>
      <c r="AF1272" s="51"/>
    </row>
    <row r="1273" spans="1:32">
      <c r="A1273" s="51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W1273" s="51"/>
      <c r="X1273" s="51"/>
      <c r="Y1273" s="51"/>
      <c r="Z1273" s="51"/>
      <c r="AA1273" s="51"/>
      <c r="AB1273" s="51"/>
      <c r="AC1273" s="51"/>
      <c r="AD1273" s="51"/>
      <c r="AE1273" s="51"/>
      <c r="AF1273" s="51"/>
    </row>
    <row r="1274" spans="1:32">
      <c r="A1274" s="51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W1274" s="51"/>
      <c r="X1274" s="51"/>
      <c r="Y1274" s="51"/>
      <c r="Z1274" s="51"/>
      <c r="AA1274" s="51"/>
      <c r="AB1274" s="51"/>
      <c r="AC1274" s="51"/>
      <c r="AD1274" s="51"/>
      <c r="AE1274" s="51"/>
      <c r="AF1274" s="51"/>
    </row>
    <row r="1275" spans="1:32">
      <c r="A1275" s="51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W1275" s="51"/>
      <c r="X1275" s="51"/>
      <c r="Y1275" s="51"/>
      <c r="Z1275" s="51"/>
      <c r="AA1275" s="51"/>
      <c r="AB1275" s="51"/>
      <c r="AC1275" s="51"/>
      <c r="AD1275" s="51"/>
      <c r="AE1275" s="51"/>
      <c r="AF1275" s="51"/>
    </row>
    <row r="1276" spans="1:32">
      <c r="A1276" s="51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W1276" s="51"/>
      <c r="X1276" s="51"/>
      <c r="Y1276" s="51"/>
      <c r="Z1276" s="51"/>
      <c r="AA1276" s="51"/>
      <c r="AB1276" s="51"/>
      <c r="AC1276" s="51"/>
      <c r="AD1276" s="51"/>
      <c r="AE1276" s="51"/>
      <c r="AF1276" s="51"/>
    </row>
    <row r="1277" spans="1:32">
      <c r="A1277" s="51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W1277" s="51"/>
      <c r="X1277" s="51"/>
      <c r="Y1277" s="51"/>
      <c r="Z1277" s="51"/>
      <c r="AA1277" s="51"/>
      <c r="AB1277" s="51"/>
      <c r="AC1277" s="51"/>
      <c r="AD1277" s="51"/>
      <c r="AE1277" s="51"/>
      <c r="AF1277" s="51"/>
    </row>
    <row r="1278" spans="1:32">
      <c r="A1278" s="51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W1278" s="51"/>
      <c r="X1278" s="51"/>
      <c r="Y1278" s="51"/>
      <c r="Z1278" s="51"/>
      <c r="AA1278" s="51"/>
      <c r="AB1278" s="51"/>
      <c r="AC1278" s="51"/>
      <c r="AD1278" s="51"/>
      <c r="AE1278" s="51"/>
      <c r="AF1278" s="51"/>
    </row>
    <row r="1279" spans="1:32">
      <c r="A1279" s="51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W1279" s="51"/>
      <c r="X1279" s="51"/>
      <c r="Y1279" s="51"/>
      <c r="Z1279" s="51"/>
      <c r="AA1279" s="51"/>
      <c r="AB1279" s="51"/>
      <c r="AC1279" s="51"/>
      <c r="AD1279" s="51"/>
      <c r="AE1279" s="51"/>
      <c r="AF1279" s="51"/>
    </row>
    <row r="1280" spans="1:32">
      <c r="A1280" s="51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W1280" s="51"/>
      <c r="X1280" s="51"/>
      <c r="Y1280" s="51"/>
      <c r="Z1280" s="51"/>
      <c r="AA1280" s="51"/>
      <c r="AB1280" s="51"/>
      <c r="AC1280" s="51"/>
      <c r="AD1280" s="51"/>
      <c r="AE1280" s="51"/>
      <c r="AF1280" s="51"/>
    </row>
    <row r="1281" spans="1:32">
      <c r="A1281" s="51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W1281" s="51"/>
      <c r="X1281" s="51"/>
      <c r="Y1281" s="51"/>
      <c r="Z1281" s="51"/>
      <c r="AA1281" s="51"/>
      <c r="AB1281" s="51"/>
      <c r="AC1281" s="51"/>
      <c r="AD1281" s="51"/>
      <c r="AE1281" s="51"/>
      <c r="AF1281" s="51"/>
    </row>
    <row r="1282" spans="1:32">
      <c r="A1282" s="51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W1282" s="51"/>
      <c r="X1282" s="51"/>
      <c r="Y1282" s="51"/>
      <c r="Z1282" s="51"/>
      <c r="AA1282" s="51"/>
      <c r="AB1282" s="51"/>
      <c r="AC1282" s="51"/>
      <c r="AD1282" s="51"/>
      <c r="AE1282" s="51"/>
      <c r="AF1282" s="51"/>
    </row>
    <row r="1283" spans="1:32">
      <c r="A1283" s="51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W1283" s="51"/>
      <c r="X1283" s="51"/>
      <c r="Y1283" s="51"/>
      <c r="Z1283" s="51"/>
      <c r="AA1283" s="51"/>
      <c r="AB1283" s="51"/>
      <c r="AC1283" s="51"/>
      <c r="AD1283" s="51"/>
      <c r="AE1283" s="51"/>
      <c r="AF1283" s="51"/>
    </row>
    <row r="1284" spans="1:32">
      <c r="A1284" s="51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W1284" s="51"/>
      <c r="X1284" s="51"/>
      <c r="Y1284" s="51"/>
      <c r="Z1284" s="51"/>
      <c r="AA1284" s="51"/>
      <c r="AB1284" s="51"/>
      <c r="AC1284" s="51"/>
      <c r="AD1284" s="51"/>
      <c r="AE1284" s="51"/>
      <c r="AF1284" s="51"/>
    </row>
    <row r="1285" spans="1:32">
      <c r="A1285" s="51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W1285" s="51"/>
      <c r="X1285" s="51"/>
      <c r="Y1285" s="51"/>
      <c r="Z1285" s="51"/>
      <c r="AA1285" s="51"/>
      <c r="AB1285" s="51"/>
      <c r="AC1285" s="51"/>
      <c r="AD1285" s="51"/>
      <c r="AE1285" s="51"/>
      <c r="AF1285" s="51"/>
    </row>
    <row r="1286" spans="1:32">
      <c r="A1286" s="51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W1286" s="51"/>
      <c r="X1286" s="51"/>
      <c r="Y1286" s="51"/>
      <c r="Z1286" s="51"/>
      <c r="AA1286" s="51"/>
      <c r="AB1286" s="51"/>
      <c r="AC1286" s="51"/>
      <c r="AD1286" s="51"/>
      <c r="AE1286" s="51"/>
      <c r="AF1286" s="51"/>
    </row>
    <row r="1287" spans="1:32">
      <c r="A1287" s="51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W1287" s="51"/>
      <c r="X1287" s="51"/>
      <c r="Y1287" s="51"/>
      <c r="Z1287" s="51"/>
      <c r="AA1287" s="51"/>
      <c r="AB1287" s="51"/>
      <c r="AC1287" s="51"/>
      <c r="AD1287" s="51"/>
      <c r="AE1287" s="51"/>
      <c r="AF1287" s="51"/>
    </row>
    <row r="1288" spans="1:32">
      <c r="A1288" s="51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W1288" s="51"/>
      <c r="X1288" s="51"/>
      <c r="Y1288" s="51"/>
      <c r="Z1288" s="51"/>
      <c r="AA1288" s="51"/>
      <c r="AB1288" s="51"/>
      <c r="AC1288" s="51"/>
      <c r="AD1288" s="51"/>
      <c r="AE1288" s="51"/>
      <c r="AF1288" s="51"/>
    </row>
    <row r="1289" spans="1:32">
      <c r="A1289" s="51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W1289" s="51"/>
      <c r="X1289" s="51"/>
      <c r="Y1289" s="51"/>
      <c r="Z1289" s="51"/>
      <c r="AA1289" s="51"/>
      <c r="AB1289" s="51"/>
      <c r="AC1289" s="51"/>
      <c r="AD1289" s="51"/>
      <c r="AE1289" s="51"/>
      <c r="AF1289" s="51"/>
    </row>
    <row r="1290" spans="1:32">
      <c r="A1290" s="51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W1290" s="51"/>
      <c r="X1290" s="51"/>
      <c r="Y1290" s="51"/>
      <c r="Z1290" s="51"/>
      <c r="AA1290" s="51"/>
      <c r="AB1290" s="51"/>
      <c r="AC1290" s="51"/>
      <c r="AD1290" s="51"/>
      <c r="AE1290" s="51"/>
      <c r="AF1290" s="51"/>
    </row>
    <row r="1291" spans="1:32">
      <c r="A1291" s="51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W1291" s="51"/>
      <c r="X1291" s="51"/>
      <c r="Y1291" s="51"/>
      <c r="Z1291" s="51"/>
      <c r="AA1291" s="51"/>
      <c r="AB1291" s="51"/>
      <c r="AC1291" s="51"/>
      <c r="AD1291" s="51"/>
      <c r="AE1291" s="51"/>
      <c r="AF1291" s="51"/>
    </row>
    <row r="1292" spans="1:32">
      <c r="A1292" s="51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W1292" s="51"/>
      <c r="X1292" s="51"/>
      <c r="Y1292" s="51"/>
      <c r="Z1292" s="51"/>
      <c r="AA1292" s="51"/>
      <c r="AB1292" s="51"/>
      <c r="AC1292" s="51"/>
      <c r="AD1292" s="51"/>
      <c r="AE1292" s="51"/>
      <c r="AF1292" s="51"/>
    </row>
    <row r="1293" spans="1:32">
      <c r="A1293" s="51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W1293" s="51"/>
      <c r="X1293" s="51"/>
      <c r="Y1293" s="51"/>
      <c r="Z1293" s="51"/>
      <c r="AA1293" s="51"/>
      <c r="AB1293" s="51"/>
      <c r="AC1293" s="51"/>
      <c r="AD1293" s="51"/>
      <c r="AE1293" s="51"/>
      <c r="AF1293" s="51"/>
    </row>
    <row r="1294" spans="1:32">
      <c r="A1294" s="51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W1294" s="51"/>
      <c r="X1294" s="51"/>
      <c r="Y1294" s="51"/>
      <c r="Z1294" s="51"/>
      <c r="AA1294" s="51"/>
      <c r="AB1294" s="51"/>
      <c r="AC1294" s="51"/>
      <c r="AD1294" s="51"/>
      <c r="AE1294" s="51"/>
      <c r="AF1294" s="51"/>
    </row>
    <row r="1295" spans="1:32">
      <c r="A1295" s="51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W1295" s="51"/>
      <c r="X1295" s="51"/>
      <c r="Y1295" s="51"/>
      <c r="Z1295" s="51"/>
      <c r="AA1295" s="51"/>
      <c r="AB1295" s="51"/>
      <c r="AC1295" s="51"/>
      <c r="AD1295" s="51"/>
      <c r="AE1295" s="51"/>
      <c r="AF1295" s="51"/>
    </row>
    <row r="1296" spans="1:32">
      <c r="A1296" s="51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W1296" s="51"/>
      <c r="X1296" s="51"/>
      <c r="Y1296" s="51"/>
      <c r="Z1296" s="51"/>
      <c r="AA1296" s="51"/>
      <c r="AB1296" s="51"/>
      <c r="AC1296" s="51"/>
      <c r="AD1296" s="51"/>
      <c r="AE1296" s="51"/>
      <c r="AF1296" s="51"/>
    </row>
    <row r="1297" spans="1:32">
      <c r="A1297" s="51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W1297" s="51"/>
      <c r="X1297" s="51"/>
      <c r="Y1297" s="51"/>
      <c r="Z1297" s="51"/>
      <c r="AA1297" s="51"/>
      <c r="AB1297" s="51"/>
      <c r="AC1297" s="51"/>
      <c r="AD1297" s="51"/>
      <c r="AE1297" s="51"/>
      <c r="AF1297" s="51"/>
    </row>
    <row r="1298" spans="1:32">
      <c r="A1298" s="51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W1298" s="51"/>
      <c r="X1298" s="51"/>
      <c r="Y1298" s="51"/>
      <c r="Z1298" s="51"/>
      <c r="AA1298" s="51"/>
      <c r="AB1298" s="51"/>
      <c r="AC1298" s="51"/>
      <c r="AD1298" s="51"/>
      <c r="AE1298" s="51"/>
      <c r="AF1298" s="51"/>
    </row>
    <row r="1299" spans="1:32">
      <c r="A1299" s="51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W1299" s="51"/>
      <c r="X1299" s="51"/>
      <c r="Y1299" s="51"/>
      <c r="Z1299" s="51"/>
      <c r="AA1299" s="51"/>
      <c r="AB1299" s="51"/>
      <c r="AC1299" s="51"/>
      <c r="AD1299" s="51"/>
      <c r="AE1299" s="51"/>
      <c r="AF1299" s="51"/>
    </row>
    <row r="1300" spans="1:32">
      <c r="A1300" s="51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W1300" s="51"/>
      <c r="X1300" s="51"/>
      <c r="Y1300" s="51"/>
      <c r="Z1300" s="51"/>
      <c r="AA1300" s="51"/>
      <c r="AB1300" s="51"/>
      <c r="AC1300" s="51"/>
      <c r="AD1300" s="51"/>
      <c r="AE1300" s="51"/>
      <c r="AF1300" s="51"/>
    </row>
    <row r="1301" spans="1:32">
      <c r="A1301" s="51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W1301" s="51"/>
      <c r="X1301" s="51"/>
      <c r="Y1301" s="51"/>
      <c r="Z1301" s="51"/>
      <c r="AA1301" s="51"/>
      <c r="AB1301" s="51"/>
      <c r="AC1301" s="51"/>
      <c r="AD1301" s="51"/>
      <c r="AE1301" s="51"/>
      <c r="AF1301" s="51"/>
    </row>
    <row r="1302" spans="1:32">
      <c r="A1302" s="51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W1302" s="51"/>
      <c r="X1302" s="51"/>
      <c r="Y1302" s="51"/>
      <c r="Z1302" s="51"/>
      <c r="AA1302" s="51"/>
      <c r="AB1302" s="51"/>
      <c r="AC1302" s="51"/>
      <c r="AD1302" s="51"/>
      <c r="AE1302" s="51"/>
      <c r="AF1302" s="51"/>
    </row>
    <row r="1303" spans="1:32">
      <c r="A1303" s="51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W1303" s="51"/>
      <c r="X1303" s="51"/>
      <c r="Y1303" s="51"/>
      <c r="Z1303" s="51"/>
      <c r="AA1303" s="51"/>
      <c r="AB1303" s="51"/>
      <c r="AC1303" s="51"/>
      <c r="AD1303" s="51"/>
      <c r="AE1303" s="51"/>
      <c r="AF1303" s="51"/>
    </row>
    <row r="1304" spans="1:32">
      <c r="A1304" s="51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W1304" s="51"/>
      <c r="X1304" s="51"/>
      <c r="Y1304" s="51"/>
      <c r="Z1304" s="51"/>
      <c r="AA1304" s="51"/>
      <c r="AB1304" s="51"/>
      <c r="AC1304" s="51"/>
      <c r="AD1304" s="51"/>
      <c r="AE1304" s="51"/>
      <c r="AF1304" s="51"/>
    </row>
    <row r="1305" spans="1:32">
      <c r="A1305" s="51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W1305" s="51"/>
      <c r="X1305" s="51"/>
      <c r="Y1305" s="51"/>
      <c r="Z1305" s="51"/>
      <c r="AA1305" s="51"/>
      <c r="AB1305" s="51"/>
      <c r="AC1305" s="51"/>
      <c r="AD1305" s="51"/>
      <c r="AE1305" s="51"/>
      <c r="AF1305" s="51"/>
    </row>
    <row r="1306" spans="1:32">
      <c r="A1306" s="51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W1306" s="51"/>
      <c r="X1306" s="51"/>
      <c r="Y1306" s="51"/>
      <c r="Z1306" s="51"/>
      <c r="AA1306" s="51"/>
      <c r="AB1306" s="51"/>
      <c r="AC1306" s="51"/>
      <c r="AD1306" s="51"/>
      <c r="AE1306" s="51"/>
      <c r="AF1306" s="51"/>
    </row>
    <row r="1307" spans="1:32">
      <c r="A1307" s="51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W1307" s="51"/>
      <c r="X1307" s="51"/>
      <c r="Y1307" s="51"/>
      <c r="Z1307" s="51"/>
      <c r="AA1307" s="51"/>
      <c r="AB1307" s="51"/>
      <c r="AC1307" s="51"/>
      <c r="AD1307" s="51"/>
      <c r="AE1307" s="51"/>
      <c r="AF1307" s="51"/>
    </row>
    <row r="1308" spans="1:32">
      <c r="A1308" s="51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W1308" s="51"/>
      <c r="X1308" s="51"/>
      <c r="Y1308" s="51"/>
      <c r="Z1308" s="51"/>
      <c r="AA1308" s="51"/>
      <c r="AB1308" s="51"/>
      <c r="AC1308" s="51"/>
      <c r="AD1308" s="51"/>
      <c r="AE1308" s="51"/>
      <c r="AF1308" s="51"/>
    </row>
    <row r="1309" spans="1:32">
      <c r="A1309" s="51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W1309" s="51"/>
      <c r="X1309" s="51"/>
      <c r="Y1309" s="51"/>
      <c r="Z1309" s="51"/>
      <c r="AA1309" s="51"/>
      <c r="AB1309" s="51"/>
      <c r="AC1309" s="51"/>
      <c r="AD1309" s="51"/>
      <c r="AE1309" s="51"/>
      <c r="AF1309" s="51"/>
    </row>
    <row r="1310" spans="1:32">
      <c r="A1310" s="51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W1310" s="51"/>
      <c r="X1310" s="51"/>
      <c r="Y1310" s="51"/>
      <c r="Z1310" s="51"/>
      <c r="AA1310" s="51"/>
      <c r="AB1310" s="51"/>
      <c r="AC1310" s="51"/>
      <c r="AD1310" s="51"/>
      <c r="AE1310" s="51"/>
      <c r="AF1310" s="51"/>
    </row>
    <row r="1311" spans="1:32">
      <c r="A1311" s="51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W1311" s="51"/>
      <c r="X1311" s="51"/>
      <c r="Y1311" s="51"/>
      <c r="Z1311" s="51"/>
      <c r="AA1311" s="51"/>
      <c r="AB1311" s="51"/>
      <c r="AC1311" s="51"/>
      <c r="AD1311" s="51"/>
      <c r="AE1311" s="51"/>
      <c r="AF1311" s="51"/>
    </row>
    <row r="1312" spans="1:32">
      <c r="A1312" s="51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W1312" s="51"/>
      <c r="X1312" s="51"/>
      <c r="Y1312" s="51"/>
      <c r="Z1312" s="51"/>
      <c r="AA1312" s="51"/>
      <c r="AB1312" s="51"/>
      <c r="AC1312" s="51"/>
      <c r="AD1312" s="51"/>
      <c r="AE1312" s="51"/>
      <c r="AF1312" s="51"/>
    </row>
    <row r="1313" spans="1:32">
      <c r="A1313" s="51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W1313" s="51"/>
      <c r="X1313" s="51"/>
      <c r="Y1313" s="51"/>
      <c r="Z1313" s="51"/>
      <c r="AA1313" s="51"/>
      <c r="AB1313" s="51"/>
      <c r="AC1313" s="51"/>
      <c r="AD1313" s="51"/>
      <c r="AE1313" s="51"/>
      <c r="AF1313" s="51"/>
    </row>
    <row r="1314" spans="1:32">
      <c r="A1314" s="51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W1314" s="51"/>
      <c r="X1314" s="51"/>
      <c r="Y1314" s="51"/>
      <c r="Z1314" s="51"/>
      <c r="AA1314" s="51"/>
      <c r="AB1314" s="51"/>
      <c r="AC1314" s="51"/>
      <c r="AD1314" s="51"/>
      <c r="AE1314" s="51"/>
      <c r="AF1314" s="51"/>
    </row>
    <row r="1315" spans="1:32">
      <c r="A1315" s="51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W1315" s="51"/>
      <c r="X1315" s="51"/>
      <c r="Y1315" s="51"/>
      <c r="Z1315" s="51"/>
      <c r="AA1315" s="51"/>
      <c r="AB1315" s="51"/>
      <c r="AC1315" s="51"/>
      <c r="AD1315" s="51"/>
      <c r="AE1315" s="51"/>
      <c r="AF1315" s="51"/>
    </row>
    <row r="1316" spans="1:32">
      <c r="A1316" s="51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W1316" s="51"/>
      <c r="X1316" s="51"/>
      <c r="Y1316" s="51"/>
      <c r="Z1316" s="51"/>
      <c r="AA1316" s="51"/>
      <c r="AB1316" s="51"/>
      <c r="AC1316" s="51"/>
      <c r="AD1316" s="51"/>
      <c r="AE1316" s="51"/>
      <c r="AF1316" s="51"/>
    </row>
    <row r="1317" spans="1:32">
      <c r="A1317" s="51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W1317" s="51"/>
      <c r="X1317" s="51"/>
      <c r="Y1317" s="51"/>
      <c r="Z1317" s="51"/>
      <c r="AA1317" s="51"/>
      <c r="AB1317" s="51"/>
      <c r="AC1317" s="51"/>
      <c r="AD1317" s="51"/>
      <c r="AE1317" s="51"/>
      <c r="AF1317" s="51"/>
    </row>
    <row r="1318" spans="1:32">
      <c r="A1318" s="51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W1318" s="51"/>
      <c r="X1318" s="51"/>
      <c r="Y1318" s="51"/>
      <c r="Z1318" s="51"/>
      <c r="AA1318" s="51"/>
      <c r="AB1318" s="51"/>
      <c r="AC1318" s="51"/>
      <c r="AD1318" s="51"/>
      <c r="AE1318" s="51"/>
      <c r="AF1318" s="51"/>
    </row>
    <row r="1319" spans="1:32">
      <c r="A1319" s="51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W1319" s="51"/>
      <c r="X1319" s="51"/>
      <c r="Y1319" s="51"/>
      <c r="Z1319" s="51"/>
      <c r="AA1319" s="51"/>
      <c r="AB1319" s="51"/>
      <c r="AC1319" s="51"/>
      <c r="AD1319" s="51"/>
      <c r="AE1319" s="51"/>
      <c r="AF1319" s="51"/>
    </row>
    <row r="1320" spans="1:32">
      <c r="A1320" s="51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W1320" s="51"/>
      <c r="X1320" s="51"/>
      <c r="Y1320" s="51"/>
      <c r="Z1320" s="51"/>
      <c r="AA1320" s="51"/>
      <c r="AB1320" s="51"/>
      <c r="AC1320" s="51"/>
      <c r="AD1320" s="51"/>
      <c r="AE1320" s="51"/>
      <c r="AF1320" s="51"/>
    </row>
    <row r="1321" spans="1:32">
      <c r="A1321" s="51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W1321" s="51"/>
      <c r="X1321" s="51"/>
      <c r="Y1321" s="51"/>
      <c r="Z1321" s="51"/>
      <c r="AA1321" s="51"/>
      <c r="AB1321" s="51"/>
      <c r="AC1321" s="51"/>
      <c r="AD1321" s="51"/>
      <c r="AE1321" s="51"/>
      <c r="AF1321" s="51"/>
    </row>
    <row r="1322" spans="1:32">
      <c r="A1322" s="51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W1322" s="51"/>
      <c r="X1322" s="51"/>
      <c r="Y1322" s="51"/>
      <c r="Z1322" s="51"/>
      <c r="AA1322" s="51"/>
      <c r="AB1322" s="51"/>
      <c r="AC1322" s="51"/>
      <c r="AD1322" s="51"/>
      <c r="AE1322" s="51"/>
      <c r="AF1322" s="51"/>
    </row>
    <row r="1323" spans="1:32">
      <c r="A1323" s="51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W1323" s="51"/>
      <c r="X1323" s="51"/>
      <c r="Y1323" s="51"/>
      <c r="Z1323" s="51"/>
      <c r="AA1323" s="51"/>
      <c r="AB1323" s="51"/>
      <c r="AC1323" s="51"/>
      <c r="AD1323" s="51"/>
      <c r="AE1323" s="51"/>
      <c r="AF1323" s="51"/>
    </row>
    <row r="1324" spans="1:32">
      <c r="A1324" s="51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W1324" s="51"/>
      <c r="X1324" s="51"/>
      <c r="Y1324" s="51"/>
      <c r="Z1324" s="51"/>
      <c r="AA1324" s="51"/>
      <c r="AB1324" s="51"/>
      <c r="AC1324" s="51"/>
      <c r="AD1324" s="51"/>
      <c r="AE1324" s="51"/>
      <c r="AF1324" s="51"/>
    </row>
    <row r="1325" spans="1:32">
      <c r="A1325" s="51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W1325" s="51"/>
      <c r="X1325" s="51"/>
      <c r="Y1325" s="51"/>
      <c r="Z1325" s="51"/>
      <c r="AA1325" s="51"/>
      <c r="AB1325" s="51"/>
      <c r="AC1325" s="51"/>
      <c r="AD1325" s="51"/>
      <c r="AE1325" s="51"/>
      <c r="AF1325" s="51"/>
    </row>
    <row r="1326" spans="1:32">
      <c r="A1326" s="51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W1326" s="51"/>
      <c r="X1326" s="51"/>
      <c r="Y1326" s="51"/>
      <c r="Z1326" s="51"/>
      <c r="AA1326" s="51"/>
      <c r="AB1326" s="51"/>
      <c r="AC1326" s="51"/>
      <c r="AD1326" s="51"/>
      <c r="AE1326" s="51"/>
      <c r="AF1326" s="51"/>
    </row>
    <row r="1327" spans="1:32">
      <c r="A1327" s="51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W1327" s="51"/>
      <c r="X1327" s="51"/>
      <c r="Y1327" s="51"/>
      <c r="Z1327" s="51"/>
      <c r="AA1327" s="51"/>
      <c r="AB1327" s="51"/>
      <c r="AC1327" s="51"/>
      <c r="AD1327" s="51"/>
      <c r="AE1327" s="51"/>
      <c r="AF1327" s="51"/>
    </row>
    <row r="1328" spans="1:32">
      <c r="A1328" s="51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W1328" s="51"/>
      <c r="X1328" s="51"/>
      <c r="Y1328" s="51"/>
      <c r="Z1328" s="51"/>
      <c r="AA1328" s="51"/>
      <c r="AB1328" s="51"/>
      <c r="AC1328" s="51"/>
      <c r="AD1328" s="51"/>
      <c r="AE1328" s="51"/>
      <c r="AF1328" s="51"/>
    </row>
    <row r="1329" spans="1:32">
      <c r="A1329" s="51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W1329" s="51"/>
      <c r="X1329" s="51"/>
      <c r="Y1329" s="51"/>
      <c r="Z1329" s="51"/>
      <c r="AA1329" s="51"/>
      <c r="AB1329" s="51"/>
      <c r="AC1329" s="51"/>
      <c r="AD1329" s="51"/>
      <c r="AE1329" s="51"/>
      <c r="AF1329" s="51"/>
    </row>
    <row r="1330" spans="1:32">
      <c r="A1330" s="51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W1330" s="51"/>
      <c r="X1330" s="51"/>
      <c r="Y1330" s="51"/>
      <c r="Z1330" s="51"/>
      <c r="AA1330" s="51"/>
      <c r="AB1330" s="51"/>
      <c r="AC1330" s="51"/>
      <c r="AD1330" s="51"/>
      <c r="AE1330" s="51"/>
      <c r="AF1330" s="51"/>
    </row>
    <row r="1331" spans="1:32">
      <c r="A1331" s="51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W1331" s="51"/>
      <c r="X1331" s="51"/>
      <c r="Y1331" s="51"/>
      <c r="Z1331" s="51"/>
      <c r="AA1331" s="51"/>
      <c r="AB1331" s="51"/>
      <c r="AC1331" s="51"/>
      <c r="AD1331" s="51"/>
      <c r="AE1331" s="51"/>
      <c r="AF1331" s="51"/>
    </row>
    <row r="1332" spans="1:32">
      <c r="A1332" s="51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W1332" s="51"/>
      <c r="X1332" s="51"/>
      <c r="Y1332" s="51"/>
      <c r="Z1332" s="51"/>
      <c r="AA1332" s="51"/>
      <c r="AB1332" s="51"/>
      <c r="AC1332" s="51"/>
      <c r="AD1332" s="51"/>
      <c r="AE1332" s="51"/>
      <c r="AF1332" s="51"/>
    </row>
    <row r="1333" spans="1:32">
      <c r="A1333" s="51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W1333" s="51"/>
      <c r="X1333" s="51"/>
      <c r="Y1333" s="51"/>
      <c r="Z1333" s="51"/>
      <c r="AA1333" s="51"/>
      <c r="AB1333" s="51"/>
      <c r="AC1333" s="51"/>
      <c r="AD1333" s="51"/>
      <c r="AE1333" s="51"/>
      <c r="AF1333" s="51"/>
    </row>
    <row r="1334" spans="1:32">
      <c r="A1334" s="51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W1334" s="51"/>
      <c r="X1334" s="51"/>
      <c r="Y1334" s="51"/>
      <c r="Z1334" s="51"/>
      <c r="AA1334" s="51"/>
      <c r="AB1334" s="51"/>
      <c r="AC1334" s="51"/>
      <c r="AD1334" s="51"/>
      <c r="AE1334" s="51"/>
      <c r="AF1334" s="51"/>
    </row>
    <row r="1335" spans="1:32">
      <c r="A1335" s="51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W1335" s="51"/>
      <c r="X1335" s="51"/>
      <c r="Y1335" s="51"/>
      <c r="Z1335" s="51"/>
      <c r="AA1335" s="51"/>
      <c r="AB1335" s="51"/>
      <c r="AC1335" s="51"/>
      <c r="AD1335" s="51"/>
      <c r="AE1335" s="51"/>
      <c r="AF1335" s="51"/>
    </row>
    <row r="1336" spans="1:32">
      <c r="A1336" s="51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W1336" s="51"/>
      <c r="X1336" s="51"/>
      <c r="Y1336" s="51"/>
      <c r="Z1336" s="51"/>
      <c r="AA1336" s="51"/>
      <c r="AB1336" s="51"/>
      <c r="AC1336" s="51"/>
      <c r="AD1336" s="51"/>
      <c r="AE1336" s="51"/>
      <c r="AF1336" s="51"/>
    </row>
    <row r="1337" spans="1:32">
      <c r="A1337" s="51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W1337" s="51"/>
      <c r="X1337" s="51"/>
      <c r="Y1337" s="51"/>
      <c r="Z1337" s="51"/>
      <c r="AA1337" s="51"/>
      <c r="AB1337" s="51"/>
      <c r="AC1337" s="51"/>
      <c r="AD1337" s="51"/>
      <c r="AE1337" s="51"/>
      <c r="AF1337" s="51"/>
    </row>
    <row r="1338" spans="1:32">
      <c r="A1338" s="51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W1338" s="51"/>
      <c r="X1338" s="51"/>
      <c r="Y1338" s="51"/>
      <c r="Z1338" s="51"/>
      <c r="AA1338" s="51"/>
      <c r="AB1338" s="51"/>
      <c r="AC1338" s="51"/>
      <c r="AD1338" s="51"/>
      <c r="AE1338" s="51"/>
      <c r="AF1338" s="51"/>
    </row>
    <row r="1339" spans="1:32">
      <c r="A1339" s="51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W1339" s="51"/>
      <c r="X1339" s="51"/>
      <c r="Y1339" s="51"/>
      <c r="Z1339" s="51"/>
      <c r="AA1339" s="51"/>
      <c r="AB1339" s="51"/>
      <c r="AC1339" s="51"/>
      <c r="AD1339" s="51"/>
      <c r="AE1339" s="51"/>
      <c r="AF1339" s="51"/>
    </row>
    <row r="1340" spans="1:32">
      <c r="A1340" s="51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W1340" s="51"/>
      <c r="X1340" s="51"/>
      <c r="Y1340" s="51"/>
      <c r="Z1340" s="51"/>
      <c r="AA1340" s="51"/>
      <c r="AB1340" s="51"/>
      <c r="AC1340" s="51"/>
      <c r="AD1340" s="51"/>
      <c r="AE1340" s="51"/>
      <c r="AF1340" s="51"/>
    </row>
    <row r="1341" spans="1:32">
      <c r="A1341" s="51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W1341" s="51"/>
      <c r="X1341" s="51"/>
      <c r="Y1341" s="51"/>
      <c r="Z1341" s="51"/>
      <c r="AA1341" s="51"/>
      <c r="AB1341" s="51"/>
      <c r="AC1341" s="51"/>
      <c r="AD1341" s="51"/>
      <c r="AE1341" s="51"/>
      <c r="AF1341" s="51"/>
    </row>
    <row r="1342" spans="1:32">
      <c r="A1342" s="51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W1342" s="51"/>
      <c r="X1342" s="51"/>
      <c r="Y1342" s="51"/>
      <c r="Z1342" s="51"/>
      <c r="AA1342" s="51"/>
      <c r="AB1342" s="51"/>
      <c r="AC1342" s="51"/>
      <c r="AD1342" s="51"/>
      <c r="AE1342" s="51"/>
      <c r="AF1342" s="51"/>
    </row>
    <row r="1343" spans="1:32">
      <c r="A1343" s="51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W1343" s="51"/>
      <c r="X1343" s="51"/>
      <c r="Y1343" s="51"/>
      <c r="Z1343" s="51"/>
      <c r="AA1343" s="51"/>
      <c r="AB1343" s="51"/>
      <c r="AC1343" s="51"/>
      <c r="AD1343" s="51"/>
      <c r="AE1343" s="51"/>
      <c r="AF1343" s="51"/>
    </row>
    <row r="1344" spans="1:32">
      <c r="A1344" s="51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W1344" s="51"/>
      <c r="X1344" s="51"/>
      <c r="Y1344" s="51"/>
      <c r="Z1344" s="51"/>
      <c r="AA1344" s="51"/>
      <c r="AB1344" s="51"/>
      <c r="AC1344" s="51"/>
      <c r="AD1344" s="51"/>
      <c r="AE1344" s="51"/>
      <c r="AF1344" s="51"/>
    </row>
    <row r="1345" spans="1:32">
      <c r="A1345" s="51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W1345" s="51"/>
      <c r="X1345" s="51"/>
      <c r="Y1345" s="51"/>
      <c r="Z1345" s="51"/>
      <c r="AA1345" s="51"/>
      <c r="AB1345" s="51"/>
      <c r="AC1345" s="51"/>
      <c r="AD1345" s="51"/>
      <c r="AE1345" s="51"/>
      <c r="AF1345" s="51"/>
    </row>
    <row r="1346" spans="1:32">
      <c r="A1346" s="51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W1346" s="51"/>
      <c r="X1346" s="51"/>
      <c r="Y1346" s="51"/>
      <c r="Z1346" s="51"/>
      <c r="AA1346" s="51"/>
      <c r="AB1346" s="51"/>
      <c r="AC1346" s="51"/>
      <c r="AD1346" s="51"/>
      <c r="AE1346" s="51"/>
      <c r="AF1346" s="51"/>
    </row>
    <row r="1347" spans="1:32">
      <c r="A1347" s="51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W1347" s="51"/>
      <c r="X1347" s="51"/>
      <c r="Y1347" s="51"/>
      <c r="Z1347" s="51"/>
      <c r="AA1347" s="51"/>
      <c r="AB1347" s="51"/>
      <c r="AC1347" s="51"/>
      <c r="AD1347" s="51"/>
      <c r="AE1347" s="51"/>
      <c r="AF1347" s="51"/>
    </row>
    <row r="1348" spans="1:32">
      <c r="A1348" s="51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W1348" s="51"/>
      <c r="X1348" s="51"/>
      <c r="Y1348" s="51"/>
      <c r="Z1348" s="51"/>
      <c r="AA1348" s="51"/>
      <c r="AB1348" s="51"/>
      <c r="AC1348" s="51"/>
      <c r="AD1348" s="51"/>
      <c r="AE1348" s="51"/>
      <c r="AF1348" s="51"/>
    </row>
    <row r="1349" spans="1:32">
      <c r="A1349" s="51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W1349" s="51"/>
      <c r="X1349" s="51"/>
      <c r="Y1349" s="51"/>
      <c r="Z1349" s="51"/>
      <c r="AA1349" s="51"/>
      <c r="AB1349" s="51"/>
      <c r="AC1349" s="51"/>
      <c r="AD1349" s="51"/>
      <c r="AE1349" s="51"/>
      <c r="AF1349" s="51"/>
    </row>
    <row r="1350" spans="1:32">
      <c r="A1350" s="51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W1350" s="51"/>
      <c r="X1350" s="51"/>
      <c r="Y1350" s="51"/>
      <c r="Z1350" s="51"/>
      <c r="AA1350" s="51"/>
      <c r="AB1350" s="51"/>
      <c r="AC1350" s="51"/>
      <c r="AD1350" s="51"/>
      <c r="AE1350" s="51"/>
      <c r="AF1350" s="51"/>
    </row>
    <row r="1351" spans="1:32">
      <c r="A1351" s="51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W1351" s="51"/>
      <c r="X1351" s="51"/>
      <c r="Y1351" s="51"/>
      <c r="Z1351" s="51"/>
      <c r="AA1351" s="51"/>
      <c r="AB1351" s="51"/>
      <c r="AC1351" s="51"/>
      <c r="AD1351" s="51"/>
      <c r="AE1351" s="51"/>
      <c r="AF1351" s="51"/>
    </row>
    <row r="1352" spans="1:32">
      <c r="A1352" s="51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W1352" s="51"/>
      <c r="X1352" s="51"/>
      <c r="Y1352" s="51"/>
      <c r="Z1352" s="51"/>
      <c r="AA1352" s="51"/>
      <c r="AB1352" s="51"/>
      <c r="AC1352" s="51"/>
      <c r="AD1352" s="51"/>
      <c r="AE1352" s="51"/>
      <c r="AF1352" s="51"/>
    </row>
    <row r="1353" spans="1:32">
      <c r="A1353" s="51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W1353" s="51"/>
      <c r="X1353" s="51"/>
      <c r="Y1353" s="51"/>
      <c r="Z1353" s="51"/>
      <c r="AA1353" s="51"/>
      <c r="AB1353" s="51"/>
      <c r="AC1353" s="51"/>
      <c r="AD1353" s="51"/>
      <c r="AE1353" s="51"/>
      <c r="AF1353" s="51"/>
    </row>
    <row r="1354" spans="1:32">
      <c r="A1354" s="51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W1354" s="51"/>
      <c r="X1354" s="51"/>
      <c r="Y1354" s="51"/>
      <c r="Z1354" s="51"/>
      <c r="AA1354" s="51"/>
      <c r="AB1354" s="51"/>
      <c r="AC1354" s="51"/>
      <c r="AD1354" s="51"/>
      <c r="AE1354" s="51"/>
      <c r="AF1354" s="51"/>
    </row>
    <row r="1355" spans="1:32">
      <c r="A1355" s="51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W1355" s="51"/>
      <c r="X1355" s="51"/>
      <c r="Y1355" s="51"/>
      <c r="Z1355" s="51"/>
      <c r="AA1355" s="51"/>
      <c r="AB1355" s="51"/>
      <c r="AC1355" s="51"/>
      <c r="AD1355" s="51"/>
      <c r="AE1355" s="51"/>
      <c r="AF1355" s="51"/>
    </row>
    <row r="1356" spans="1:32">
      <c r="A1356" s="51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W1356" s="51"/>
      <c r="X1356" s="51"/>
      <c r="Y1356" s="51"/>
      <c r="Z1356" s="51"/>
      <c r="AA1356" s="51"/>
      <c r="AB1356" s="51"/>
      <c r="AC1356" s="51"/>
      <c r="AD1356" s="51"/>
      <c r="AE1356" s="51"/>
      <c r="AF1356" s="51"/>
    </row>
    <row r="1357" spans="1:32">
      <c r="A1357" s="51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W1357" s="51"/>
      <c r="X1357" s="51"/>
      <c r="Y1357" s="51"/>
      <c r="Z1357" s="51"/>
      <c r="AA1357" s="51"/>
      <c r="AB1357" s="51"/>
      <c r="AC1357" s="51"/>
      <c r="AD1357" s="51"/>
      <c r="AE1357" s="51"/>
      <c r="AF1357" s="51"/>
    </row>
    <row r="1358" spans="1:32">
      <c r="A1358" s="51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W1358" s="51"/>
      <c r="X1358" s="51"/>
      <c r="Y1358" s="51"/>
      <c r="Z1358" s="51"/>
      <c r="AA1358" s="51"/>
      <c r="AB1358" s="51"/>
      <c r="AC1358" s="51"/>
      <c r="AD1358" s="51"/>
      <c r="AE1358" s="51"/>
      <c r="AF1358" s="51"/>
    </row>
    <row r="1359" spans="1:32">
      <c r="A1359" s="51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W1359" s="51"/>
      <c r="X1359" s="51"/>
      <c r="Y1359" s="51"/>
      <c r="Z1359" s="51"/>
      <c r="AA1359" s="51"/>
      <c r="AB1359" s="51"/>
      <c r="AC1359" s="51"/>
      <c r="AD1359" s="51"/>
      <c r="AE1359" s="51"/>
      <c r="AF1359" s="51"/>
    </row>
    <row r="1360" spans="1:32">
      <c r="A1360" s="51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W1360" s="51"/>
      <c r="X1360" s="51"/>
      <c r="Y1360" s="51"/>
      <c r="Z1360" s="51"/>
      <c r="AA1360" s="51"/>
      <c r="AB1360" s="51"/>
      <c r="AC1360" s="51"/>
      <c r="AD1360" s="51"/>
      <c r="AE1360" s="51"/>
      <c r="AF1360" s="51"/>
    </row>
    <row r="1361" spans="1:32">
      <c r="A1361" s="51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W1361" s="51"/>
      <c r="X1361" s="51"/>
      <c r="Y1361" s="51"/>
      <c r="Z1361" s="51"/>
      <c r="AA1361" s="51"/>
      <c r="AB1361" s="51"/>
      <c r="AC1361" s="51"/>
      <c r="AD1361" s="51"/>
      <c r="AE1361" s="51"/>
      <c r="AF1361" s="51"/>
    </row>
    <row r="1362" spans="1:32">
      <c r="A1362" s="51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W1362" s="51"/>
      <c r="X1362" s="51"/>
      <c r="Y1362" s="51"/>
      <c r="Z1362" s="51"/>
      <c r="AA1362" s="51"/>
      <c r="AB1362" s="51"/>
      <c r="AC1362" s="51"/>
      <c r="AD1362" s="51"/>
      <c r="AE1362" s="51"/>
      <c r="AF1362" s="51"/>
    </row>
    <row r="1363" spans="1:32">
      <c r="A1363" s="51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W1363" s="51"/>
      <c r="X1363" s="51"/>
      <c r="Y1363" s="51"/>
      <c r="Z1363" s="51"/>
      <c r="AA1363" s="51"/>
      <c r="AB1363" s="51"/>
      <c r="AC1363" s="51"/>
      <c r="AD1363" s="51"/>
      <c r="AE1363" s="51"/>
      <c r="AF1363" s="51"/>
    </row>
    <row r="1364" spans="1:32">
      <c r="A1364" s="51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W1364" s="51"/>
      <c r="X1364" s="51"/>
      <c r="Y1364" s="51"/>
      <c r="Z1364" s="51"/>
      <c r="AA1364" s="51"/>
      <c r="AB1364" s="51"/>
      <c r="AC1364" s="51"/>
      <c r="AD1364" s="51"/>
      <c r="AE1364" s="51"/>
      <c r="AF1364" s="51"/>
    </row>
    <row r="1365" spans="1:32">
      <c r="A1365" s="51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W1365" s="51"/>
      <c r="X1365" s="51"/>
      <c r="Y1365" s="51"/>
      <c r="Z1365" s="51"/>
      <c r="AA1365" s="51"/>
      <c r="AB1365" s="51"/>
      <c r="AC1365" s="51"/>
      <c r="AD1365" s="51"/>
      <c r="AE1365" s="51"/>
      <c r="AF1365" s="51"/>
    </row>
    <row r="1366" spans="1:32">
      <c r="A1366" s="51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W1366" s="51"/>
      <c r="X1366" s="51"/>
      <c r="Y1366" s="51"/>
      <c r="Z1366" s="51"/>
      <c r="AA1366" s="51"/>
      <c r="AB1366" s="51"/>
      <c r="AC1366" s="51"/>
      <c r="AD1366" s="51"/>
      <c r="AE1366" s="51"/>
      <c r="AF1366" s="51"/>
    </row>
    <row r="1367" spans="1:32">
      <c r="A1367" s="51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W1367" s="51"/>
      <c r="X1367" s="51"/>
      <c r="Y1367" s="51"/>
      <c r="Z1367" s="51"/>
      <c r="AA1367" s="51"/>
      <c r="AB1367" s="51"/>
      <c r="AC1367" s="51"/>
      <c r="AD1367" s="51"/>
      <c r="AE1367" s="51"/>
      <c r="AF1367" s="51"/>
    </row>
    <row r="1368" spans="1:32">
      <c r="A1368" s="51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W1368" s="51"/>
      <c r="X1368" s="51"/>
      <c r="Y1368" s="51"/>
      <c r="Z1368" s="51"/>
      <c r="AA1368" s="51"/>
      <c r="AB1368" s="51"/>
      <c r="AC1368" s="51"/>
      <c r="AD1368" s="51"/>
      <c r="AE1368" s="51"/>
      <c r="AF1368" s="51"/>
    </row>
    <row r="1369" spans="1:32">
      <c r="A1369" s="51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W1369" s="51"/>
      <c r="X1369" s="51"/>
      <c r="Y1369" s="51"/>
      <c r="Z1369" s="51"/>
      <c r="AA1369" s="51"/>
      <c r="AB1369" s="51"/>
      <c r="AC1369" s="51"/>
      <c r="AD1369" s="51"/>
      <c r="AE1369" s="51"/>
      <c r="AF1369" s="51"/>
    </row>
    <row r="1370" spans="1:32">
      <c r="A1370" s="51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W1370" s="51"/>
      <c r="X1370" s="51"/>
      <c r="Y1370" s="51"/>
      <c r="Z1370" s="51"/>
      <c r="AA1370" s="51"/>
      <c r="AB1370" s="51"/>
      <c r="AC1370" s="51"/>
      <c r="AD1370" s="51"/>
      <c r="AE1370" s="51"/>
      <c r="AF1370" s="51"/>
    </row>
    <row r="1371" spans="1:32">
      <c r="A1371" s="51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W1371" s="51"/>
      <c r="X1371" s="51"/>
      <c r="Y1371" s="51"/>
      <c r="Z1371" s="51"/>
      <c r="AA1371" s="51"/>
      <c r="AB1371" s="51"/>
      <c r="AC1371" s="51"/>
      <c r="AD1371" s="51"/>
      <c r="AE1371" s="51"/>
      <c r="AF1371" s="51"/>
    </row>
    <row r="1372" spans="1:32">
      <c r="A1372" s="51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W1372" s="51"/>
      <c r="X1372" s="51"/>
      <c r="Y1372" s="51"/>
      <c r="Z1372" s="51"/>
      <c r="AA1372" s="51"/>
      <c r="AB1372" s="51"/>
      <c r="AC1372" s="51"/>
      <c r="AD1372" s="51"/>
      <c r="AE1372" s="51"/>
      <c r="AF1372" s="51"/>
    </row>
    <row r="1373" spans="1:32">
      <c r="A1373" s="51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W1373" s="51"/>
      <c r="X1373" s="51"/>
      <c r="Y1373" s="51"/>
      <c r="Z1373" s="51"/>
      <c r="AA1373" s="51"/>
      <c r="AB1373" s="51"/>
      <c r="AC1373" s="51"/>
      <c r="AD1373" s="51"/>
      <c r="AE1373" s="51"/>
      <c r="AF1373" s="51"/>
    </row>
    <row r="1374" spans="1:32">
      <c r="A1374" s="51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W1374" s="51"/>
      <c r="X1374" s="51"/>
      <c r="Y1374" s="51"/>
      <c r="Z1374" s="51"/>
      <c r="AA1374" s="51"/>
      <c r="AB1374" s="51"/>
      <c r="AC1374" s="51"/>
      <c r="AD1374" s="51"/>
      <c r="AE1374" s="51"/>
      <c r="AF1374" s="51"/>
    </row>
    <row r="1375" spans="1:32">
      <c r="A1375" s="51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W1375" s="51"/>
      <c r="X1375" s="51"/>
      <c r="Y1375" s="51"/>
      <c r="Z1375" s="51"/>
      <c r="AA1375" s="51"/>
      <c r="AB1375" s="51"/>
      <c r="AC1375" s="51"/>
      <c r="AD1375" s="51"/>
      <c r="AE1375" s="51"/>
      <c r="AF1375" s="51"/>
    </row>
    <row r="1376" spans="1:32">
      <c r="A1376" s="51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W1376" s="51"/>
      <c r="X1376" s="51"/>
      <c r="Y1376" s="51"/>
      <c r="Z1376" s="51"/>
      <c r="AA1376" s="51"/>
      <c r="AB1376" s="51"/>
      <c r="AC1376" s="51"/>
      <c r="AD1376" s="51"/>
      <c r="AE1376" s="51"/>
      <c r="AF1376" s="51"/>
    </row>
    <row r="1377" spans="1:32">
      <c r="A1377" s="51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W1377" s="51"/>
      <c r="X1377" s="51"/>
      <c r="Y1377" s="51"/>
      <c r="Z1377" s="51"/>
      <c r="AA1377" s="51"/>
      <c r="AB1377" s="51"/>
      <c r="AC1377" s="51"/>
      <c r="AD1377" s="51"/>
      <c r="AE1377" s="51"/>
      <c r="AF1377" s="51"/>
    </row>
    <row r="1378" spans="1:32">
      <c r="A1378" s="51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W1378" s="51"/>
      <c r="X1378" s="51"/>
      <c r="Y1378" s="51"/>
      <c r="Z1378" s="51"/>
      <c r="AA1378" s="51"/>
      <c r="AB1378" s="51"/>
      <c r="AC1378" s="51"/>
      <c r="AD1378" s="51"/>
      <c r="AE1378" s="51"/>
      <c r="AF1378" s="51"/>
    </row>
    <row r="1379" spans="1:32">
      <c r="A1379" s="51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W1379" s="51"/>
      <c r="X1379" s="51"/>
      <c r="Y1379" s="51"/>
      <c r="Z1379" s="51"/>
      <c r="AA1379" s="51"/>
      <c r="AB1379" s="51"/>
      <c r="AC1379" s="51"/>
      <c r="AD1379" s="51"/>
      <c r="AE1379" s="51"/>
      <c r="AF1379" s="51"/>
    </row>
    <row r="1380" spans="1:32">
      <c r="A1380" s="51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W1380" s="51"/>
      <c r="X1380" s="51"/>
      <c r="Y1380" s="51"/>
      <c r="Z1380" s="51"/>
      <c r="AA1380" s="51"/>
      <c r="AB1380" s="51"/>
      <c r="AC1380" s="51"/>
      <c r="AD1380" s="51"/>
      <c r="AE1380" s="51"/>
      <c r="AF1380" s="51"/>
    </row>
    <row r="1381" spans="1:32">
      <c r="A1381" s="51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W1381" s="51"/>
      <c r="X1381" s="51"/>
      <c r="Y1381" s="51"/>
      <c r="Z1381" s="51"/>
      <c r="AA1381" s="51"/>
      <c r="AB1381" s="51"/>
      <c r="AC1381" s="51"/>
      <c r="AD1381" s="51"/>
      <c r="AE1381" s="51"/>
      <c r="AF1381" s="51"/>
    </row>
    <row r="1382" spans="1:32">
      <c r="A1382" s="51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W1382" s="51"/>
      <c r="X1382" s="51"/>
      <c r="Y1382" s="51"/>
      <c r="Z1382" s="51"/>
      <c r="AA1382" s="51"/>
      <c r="AB1382" s="51"/>
      <c r="AC1382" s="51"/>
      <c r="AD1382" s="51"/>
      <c r="AE1382" s="51"/>
      <c r="AF1382" s="51"/>
    </row>
    <row r="1383" spans="1:32">
      <c r="A1383" s="51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W1383" s="51"/>
      <c r="X1383" s="51"/>
      <c r="Y1383" s="51"/>
      <c r="Z1383" s="51"/>
      <c r="AA1383" s="51"/>
      <c r="AB1383" s="51"/>
      <c r="AC1383" s="51"/>
      <c r="AD1383" s="51"/>
      <c r="AE1383" s="51"/>
      <c r="AF1383" s="51"/>
    </row>
    <row r="1384" spans="1:32">
      <c r="A1384" s="51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W1384" s="51"/>
      <c r="X1384" s="51"/>
      <c r="Y1384" s="51"/>
      <c r="Z1384" s="51"/>
      <c r="AA1384" s="51"/>
      <c r="AB1384" s="51"/>
      <c r="AC1384" s="51"/>
      <c r="AD1384" s="51"/>
      <c r="AE1384" s="51"/>
      <c r="AF1384" s="51"/>
    </row>
    <row r="1385" spans="1:32">
      <c r="A1385" s="51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W1385" s="51"/>
      <c r="X1385" s="51"/>
      <c r="Y1385" s="51"/>
      <c r="Z1385" s="51"/>
      <c r="AA1385" s="51"/>
      <c r="AB1385" s="51"/>
      <c r="AC1385" s="51"/>
      <c r="AD1385" s="51"/>
      <c r="AE1385" s="51"/>
      <c r="AF1385" s="51"/>
    </row>
    <row r="1386" spans="1:32">
      <c r="A1386" s="51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W1386" s="51"/>
      <c r="X1386" s="51"/>
      <c r="Y1386" s="51"/>
      <c r="Z1386" s="51"/>
      <c r="AA1386" s="51"/>
      <c r="AB1386" s="51"/>
      <c r="AC1386" s="51"/>
      <c r="AD1386" s="51"/>
      <c r="AE1386" s="51"/>
      <c r="AF1386" s="51"/>
    </row>
    <row r="1387" spans="1:32">
      <c r="A1387" s="51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W1387" s="51"/>
      <c r="X1387" s="51"/>
      <c r="Y1387" s="51"/>
      <c r="Z1387" s="51"/>
      <c r="AA1387" s="51"/>
      <c r="AB1387" s="51"/>
      <c r="AC1387" s="51"/>
      <c r="AD1387" s="51"/>
      <c r="AE1387" s="51"/>
      <c r="AF1387" s="51"/>
    </row>
    <row r="1388" spans="1:32">
      <c r="A1388" s="51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W1388" s="51"/>
      <c r="X1388" s="51"/>
      <c r="Y1388" s="51"/>
      <c r="Z1388" s="51"/>
      <c r="AA1388" s="51"/>
      <c r="AB1388" s="51"/>
      <c r="AC1388" s="51"/>
      <c r="AD1388" s="51"/>
      <c r="AE1388" s="51"/>
      <c r="AF1388" s="51"/>
    </row>
    <row r="1389" spans="1:32">
      <c r="A1389" s="51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W1389" s="51"/>
      <c r="X1389" s="51"/>
      <c r="Y1389" s="51"/>
      <c r="Z1389" s="51"/>
      <c r="AA1389" s="51"/>
      <c r="AB1389" s="51"/>
      <c r="AC1389" s="51"/>
      <c r="AD1389" s="51"/>
      <c r="AE1389" s="51"/>
      <c r="AF1389" s="51"/>
    </row>
    <row r="1390" spans="1:32">
      <c r="A1390" s="51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W1390" s="51"/>
      <c r="X1390" s="51"/>
      <c r="Y1390" s="51"/>
      <c r="Z1390" s="51"/>
      <c r="AA1390" s="51"/>
      <c r="AB1390" s="51"/>
      <c r="AC1390" s="51"/>
      <c r="AD1390" s="51"/>
      <c r="AE1390" s="51"/>
      <c r="AF1390" s="51"/>
    </row>
    <row r="1391" spans="1:32">
      <c r="A1391" s="51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W1391" s="51"/>
      <c r="X1391" s="51"/>
      <c r="Y1391" s="51"/>
      <c r="Z1391" s="51"/>
      <c r="AA1391" s="51"/>
      <c r="AB1391" s="51"/>
      <c r="AC1391" s="51"/>
      <c r="AD1391" s="51"/>
      <c r="AE1391" s="51"/>
      <c r="AF1391" s="51"/>
    </row>
    <row r="1392" spans="1:32">
      <c r="A1392" s="51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W1392" s="51"/>
      <c r="X1392" s="51"/>
      <c r="Y1392" s="51"/>
      <c r="Z1392" s="51"/>
      <c r="AA1392" s="51"/>
      <c r="AB1392" s="51"/>
      <c r="AC1392" s="51"/>
      <c r="AD1392" s="51"/>
      <c r="AE1392" s="51"/>
      <c r="AF1392" s="51"/>
    </row>
    <row r="1393" spans="1:32">
      <c r="A1393" s="51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W1393" s="51"/>
      <c r="X1393" s="51"/>
      <c r="Y1393" s="51"/>
      <c r="Z1393" s="51"/>
      <c r="AA1393" s="51"/>
      <c r="AB1393" s="51"/>
      <c r="AC1393" s="51"/>
      <c r="AD1393" s="51"/>
      <c r="AE1393" s="51"/>
      <c r="AF1393" s="51"/>
    </row>
    <row r="1394" spans="1:32">
      <c r="A1394" s="51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W1394" s="51"/>
      <c r="X1394" s="51"/>
      <c r="Y1394" s="51"/>
      <c r="Z1394" s="51"/>
      <c r="AA1394" s="51"/>
      <c r="AB1394" s="51"/>
      <c r="AC1394" s="51"/>
      <c r="AD1394" s="51"/>
      <c r="AE1394" s="51"/>
      <c r="AF1394" s="51"/>
    </row>
    <row r="1395" spans="1:32">
      <c r="A1395" s="51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W1395" s="51"/>
      <c r="X1395" s="51"/>
      <c r="Y1395" s="51"/>
      <c r="Z1395" s="51"/>
      <c r="AA1395" s="51"/>
      <c r="AB1395" s="51"/>
      <c r="AC1395" s="51"/>
      <c r="AD1395" s="51"/>
      <c r="AE1395" s="51"/>
      <c r="AF1395" s="51"/>
    </row>
    <row r="1396" spans="1:32">
      <c r="A1396" s="51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W1396" s="51"/>
      <c r="X1396" s="51"/>
      <c r="Y1396" s="51"/>
      <c r="Z1396" s="51"/>
      <c r="AA1396" s="51"/>
      <c r="AB1396" s="51"/>
      <c r="AC1396" s="51"/>
      <c r="AD1396" s="51"/>
      <c r="AE1396" s="51"/>
      <c r="AF1396" s="51"/>
    </row>
    <row r="1397" spans="1:32">
      <c r="A1397" s="51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W1397" s="51"/>
      <c r="X1397" s="51"/>
      <c r="Y1397" s="51"/>
      <c r="Z1397" s="51"/>
      <c r="AA1397" s="51"/>
      <c r="AB1397" s="51"/>
      <c r="AC1397" s="51"/>
      <c r="AD1397" s="51"/>
      <c r="AE1397" s="51"/>
      <c r="AF1397" s="51"/>
    </row>
    <row r="1398" spans="1:32">
      <c r="A1398" s="51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W1398" s="51"/>
      <c r="X1398" s="51"/>
      <c r="Y1398" s="51"/>
      <c r="Z1398" s="51"/>
      <c r="AA1398" s="51"/>
      <c r="AB1398" s="51"/>
      <c r="AC1398" s="51"/>
      <c r="AD1398" s="51"/>
      <c r="AE1398" s="51"/>
      <c r="AF1398" s="51"/>
    </row>
    <row r="1399" spans="1:32">
      <c r="A1399" s="51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W1399" s="51"/>
      <c r="X1399" s="51"/>
      <c r="Y1399" s="51"/>
      <c r="Z1399" s="51"/>
      <c r="AA1399" s="51"/>
      <c r="AB1399" s="51"/>
      <c r="AC1399" s="51"/>
      <c r="AD1399" s="51"/>
      <c r="AE1399" s="51"/>
      <c r="AF1399" s="51"/>
    </row>
    <row r="1400" spans="1:32">
      <c r="A1400" s="51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W1400" s="51"/>
      <c r="X1400" s="51"/>
      <c r="Y1400" s="51"/>
      <c r="Z1400" s="51"/>
      <c r="AA1400" s="51"/>
      <c r="AB1400" s="51"/>
      <c r="AC1400" s="51"/>
      <c r="AD1400" s="51"/>
      <c r="AE1400" s="51"/>
      <c r="AF1400" s="51"/>
    </row>
    <row r="1401" spans="1:32">
      <c r="A1401" s="51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W1401" s="51"/>
      <c r="X1401" s="51"/>
      <c r="Y1401" s="51"/>
      <c r="Z1401" s="51"/>
      <c r="AA1401" s="51"/>
      <c r="AB1401" s="51"/>
      <c r="AC1401" s="51"/>
      <c r="AD1401" s="51"/>
      <c r="AE1401" s="51"/>
      <c r="AF1401" s="51"/>
    </row>
    <row r="1402" spans="1:32">
      <c r="A1402" s="51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W1402" s="51"/>
      <c r="X1402" s="51"/>
      <c r="Y1402" s="51"/>
      <c r="Z1402" s="51"/>
      <c r="AA1402" s="51"/>
      <c r="AB1402" s="51"/>
      <c r="AC1402" s="51"/>
      <c r="AD1402" s="51"/>
      <c r="AE1402" s="51"/>
      <c r="AF1402" s="51"/>
    </row>
    <row r="1403" spans="1:32">
      <c r="A1403" s="51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W1403" s="51"/>
      <c r="X1403" s="51"/>
      <c r="Y1403" s="51"/>
      <c r="Z1403" s="51"/>
      <c r="AA1403" s="51"/>
      <c r="AB1403" s="51"/>
      <c r="AC1403" s="51"/>
      <c r="AD1403" s="51"/>
      <c r="AE1403" s="51"/>
      <c r="AF1403" s="51"/>
    </row>
    <row r="1404" spans="1:32">
      <c r="A1404" s="51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W1404" s="51"/>
      <c r="X1404" s="51"/>
      <c r="Y1404" s="51"/>
      <c r="Z1404" s="51"/>
      <c r="AA1404" s="51"/>
      <c r="AB1404" s="51"/>
      <c r="AC1404" s="51"/>
      <c r="AD1404" s="51"/>
      <c r="AE1404" s="51"/>
      <c r="AF1404" s="51"/>
    </row>
    <row r="1405" spans="1:32">
      <c r="A1405" s="51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W1405" s="51"/>
      <c r="X1405" s="51"/>
      <c r="Y1405" s="51"/>
      <c r="Z1405" s="51"/>
      <c r="AA1405" s="51"/>
      <c r="AB1405" s="51"/>
      <c r="AC1405" s="51"/>
      <c r="AD1405" s="51"/>
      <c r="AE1405" s="51"/>
      <c r="AF1405" s="51"/>
    </row>
    <row r="1406" spans="1:32">
      <c r="A1406" s="51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W1406" s="51"/>
      <c r="X1406" s="51"/>
      <c r="Y1406" s="51"/>
      <c r="Z1406" s="51"/>
      <c r="AA1406" s="51"/>
      <c r="AB1406" s="51"/>
      <c r="AC1406" s="51"/>
      <c r="AD1406" s="51"/>
      <c r="AE1406" s="51"/>
      <c r="AF1406" s="51"/>
    </row>
    <row r="1407" spans="1:32">
      <c r="A1407" s="51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W1407" s="51"/>
      <c r="X1407" s="51"/>
      <c r="Y1407" s="51"/>
      <c r="Z1407" s="51"/>
      <c r="AA1407" s="51"/>
      <c r="AB1407" s="51"/>
      <c r="AC1407" s="51"/>
      <c r="AD1407" s="51"/>
      <c r="AE1407" s="51"/>
      <c r="AF1407" s="51"/>
    </row>
    <row r="1408" spans="1:32">
      <c r="A1408" s="51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W1408" s="51"/>
      <c r="X1408" s="51"/>
      <c r="Y1408" s="51"/>
      <c r="Z1408" s="51"/>
      <c r="AA1408" s="51"/>
      <c r="AB1408" s="51"/>
      <c r="AC1408" s="51"/>
      <c r="AD1408" s="51"/>
      <c r="AE1408" s="51"/>
      <c r="AF1408" s="51"/>
    </row>
    <row r="1409" spans="1:32">
      <c r="A1409" s="51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W1409" s="51"/>
      <c r="X1409" s="51"/>
      <c r="Y1409" s="51"/>
      <c r="Z1409" s="51"/>
      <c r="AA1409" s="51"/>
      <c r="AB1409" s="51"/>
      <c r="AC1409" s="51"/>
      <c r="AD1409" s="51"/>
      <c r="AE1409" s="51"/>
      <c r="AF1409" s="51"/>
    </row>
    <row r="1410" spans="1:32">
      <c r="A1410" s="51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W1410" s="51"/>
      <c r="X1410" s="51"/>
      <c r="Y1410" s="51"/>
      <c r="Z1410" s="51"/>
      <c r="AA1410" s="51"/>
      <c r="AB1410" s="51"/>
      <c r="AC1410" s="51"/>
      <c r="AD1410" s="51"/>
      <c r="AE1410" s="51"/>
      <c r="AF1410" s="51"/>
    </row>
    <row r="1411" spans="1:32">
      <c r="A1411" s="51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W1411" s="51"/>
      <c r="X1411" s="51"/>
      <c r="Y1411" s="51"/>
      <c r="Z1411" s="51"/>
      <c r="AA1411" s="51"/>
      <c r="AB1411" s="51"/>
      <c r="AC1411" s="51"/>
      <c r="AD1411" s="51"/>
      <c r="AE1411" s="51"/>
      <c r="AF1411" s="51"/>
    </row>
    <row r="1412" spans="1:32">
      <c r="A1412" s="51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W1412" s="51"/>
      <c r="X1412" s="51"/>
      <c r="Y1412" s="51"/>
      <c r="Z1412" s="51"/>
      <c r="AA1412" s="51"/>
      <c r="AB1412" s="51"/>
      <c r="AC1412" s="51"/>
      <c r="AD1412" s="51"/>
      <c r="AE1412" s="51"/>
      <c r="AF1412" s="51"/>
    </row>
    <row r="1413" spans="1:32">
      <c r="A1413" s="51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W1413" s="51"/>
      <c r="X1413" s="51"/>
      <c r="Y1413" s="51"/>
      <c r="Z1413" s="51"/>
      <c r="AA1413" s="51"/>
      <c r="AB1413" s="51"/>
      <c r="AC1413" s="51"/>
      <c r="AD1413" s="51"/>
      <c r="AE1413" s="51"/>
      <c r="AF1413" s="51"/>
    </row>
    <row r="1414" spans="1:32">
      <c r="A1414" s="51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W1414" s="51"/>
      <c r="X1414" s="51"/>
      <c r="Y1414" s="51"/>
      <c r="Z1414" s="51"/>
      <c r="AA1414" s="51"/>
      <c r="AB1414" s="51"/>
      <c r="AC1414" s="51"/>
      <c r="AD1414" s="51"/>
      <c r="AE1414" s="51"/>
      <c r="AF1414" s="51"/>
    </row>
    <row r="1415" spans="1:32">
      <c r="A1415" s="51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W1415" s="51"/>
      <c r="X1415" s="51"/>
      <c r="Y1415" s="51"/>
      <c r="Z1415" s="51"/>
      <c r="AA1415" s="51"/>
      <c r="AB1415" s="51"/>
      <c r="AC1415" s="51"/>
      <c r="AD1415" s="51"/>
      <c r="AE1415" s="51"/>
      <c r="AF1415" s="51"/>
    </row>
    <row r="1416" spans="1:32">
      <c r="A1416" s="51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W1416" s="51"/>
      <c r="X1416" s="51"/>
      <c r="Y1416" s="51"/>
      <c r="Z1416" s="51"/>
      <c r="AA1416" s="51"/>
      <c r="AB1416" s="51"/>
      <c r="AC1416" s="51"/>
      <c r="AD1416" s="51"/>
      <c r="AE1416" s="51"/>
      <c r="AF1416" s="51"/>
    </row>
    <row r="1417" spans="1:32">
      <c r="A1417" s="51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W1417" s="51"/>
      <c r="X1417" s="51"/>
      <c r="Y1417" s="51"/>
      <c r="Z1417" s="51"/>
      <c r="AA1417" s="51"/>
      <c r="AB1417" s="51"/>
      <c r="AC1417" s="51"/>
      <c r="AD1417" s="51"/>
      <c r="AE1417" s="51"/>
      <c r="AF1417" s="51"/>
    </row>
    <row r="1418" spans="1:32">
      <c r="A1418" s="51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W1418" s="51"/>
      <c r="X1418" s="51"/>
      <c r="Y1418" s="51"/>
      <c r="Z1418" s="51"/>
      <c r="AA1418" s="51"/>
      <c r="AB1418" s="51"/>
      <c r="AC1418" s="51"/>
      <c r="AD1418" s="51"/>
      <c r="AE1418" s="51"/>
      <c r="AF1418" s="51"/>
    </row>
    <row r="1419" spans="1:32">
      <c r="A1419" s="51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W1419" s="51"/>
      <c r="X1419" s="51"/>
      <c r="Y1419" s="51"/>
      <c r="Z1419" s="51"/>
      <c r="AA1419" s="51"/>
      <c r="AB1419" s="51"/>
      <c r="AC1419" s="51"/>
      <c r="AD1419" s="51"/>
      <c r="AE1419" s="51"/>
      <c r="AF1419" s="51"/>
    </row>
    <row r="1420" spans="1:32">
      <c r="A1420" s="51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W1420" s="51"/>
      <c r="X1420" s="51"/>
      <c r="Y1420" s="51"/>
      <c r="Z1420" s="51"/>
      <c r="AA1420" s="51"/>
      <c r="AB1420" s="51"/>
      <c r="AC1420" s="51"/>
      <c r="AD1420" s="51"/>
      <c r="AE1420" s="51"/>
      <c r="AF1420" s="51"/>
    </row>
    <row r="1421" spans="1:32">
      <c r="A1421" s="51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W1421" s="51"/>
      <c r="X1421" s="51"/>
      <c r="Y1421" s="51"/>
      <c r="Z1421" s="51"/>
      <c r="AA1421" s="51"/>
      <c r="AB1421" s="51"/>
      <c r="AC1421" s="51"/>
      <c r="AD1421" s="51"/>
      <c r="AE1421" s="51"/>
      <c r="AF1421" s="51"/>
    </row>
    <row r="1422" spans="1:32">
      <c r="A1422" s="51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W1422" s="51"/>
      <c r="X1422" s="51"/>
      <c r="Y1422" s="51"/>
      <c r="Z1422" s="51"/>
      <c r="AA1422" s="51"/>
      <c r="AB1422" s="51"/>
      <c r="AC1422" s="51"/>
      <c r="AD1422" s="51"/>
      <c r="AE1422" s="51"/>
      <c r="AF1422" s="51"/>
    </row>
    <row r="1423" spans="1:32">
      <c r="A1423" s="51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W1423" s="51"/>
      <c r="X1423" s="51"/>
      <c r="Y1423" s="51"/>
      <c r="Z1423" s="51"/>
      <c r="AA1423" s="51"/>
      <c r="AB1423" s="51"/>
      <c r="AC1423" s="51"/>
      <c r="AD1423" s="51"/>
      <c r="AE1423" s="51"/>
      <c r="AF1423" s="51"/>
    </row>
    <row r="1424" spans="1:32">
      <c r="A1424" s="51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W1424" s="51"/>
      <c r="X1424" s="51"/>
      <c r="Y1424" s="51"/>
      <c r="Z1424" s="51"/>
      <c r="AA1424" s="51"/>
      <c r="AB1424" s="51"/>
      <c r="AC1424" s="51"/>
      <c r="AD1424" s="51"/>
      <c r="AE1424" s="51"/>
      <c r="AF1424" s="51"/>
    </row>
    <row r="1425" spans="1:32">
      <c r="A1425" s="51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W1425" s="51"/>
      <c r="X1425" s="51"/>
      <c r="Y1425" s="51"/>
      <c r="Z1425" s="51"/>
      <c r="AA1425" s="51"/>
      <c r="AB1425" s="51"/>
      <c r="AC1425" s="51"/>
      <c r="AD1425" s="51"/>
      <c r="AE1425" s="51"/>
      <c r="AF1425" s="51"/>
    </row>
    <row r="1426" spans="1:32">
      <c r="A1426" s="51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W1426" s="51"/>
      <c r="X1426" s="51"/>
      <c r="Y1426" s="51"/>
      <c r="Z1426" s="51"/>
      <c r="AA1426" s="51"/>
      <c r="AB1426" s="51"/>
      <c r="AC1426" s="51"/>
      <c r="AD1426" s="51"/>
      <c r="AE1426" s="51"/>
      <c r="AF1426" s="51"/>
    </row>
    <row r="1427" spans="1:32">
      <c r="A1427" s="51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W1427" s="51"/>
      <c r="X1427" s="51"/>
      <c r="Y1427" s="51"/>
      <c r="Z1427" s="51"/>
      <c r="AA1427" s="51"/>
      <c r="AB1427" s="51"/>
      <c r="AC1427" s="51"/>
      <c r="AD1427" s="51"/>
      <c r="AE1427" s="51"/>
      <c r="AF1427" s="51"/>
    </row>
    <row r="1428" spans="1:32">
      <c r="A1428" s="51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W1428" s="51"/>
      <c r="X1428" s="51"/>
      <c r="Y1428" s="51"/>
      <c r="Z1428" s="51"/>
      <c r="AA1428" s="51"/>
      <c r="AB1428" s="51"/>
      <c r="AC1428" s="51"/>
      <c r="AD1428" s="51"/>
      <c r="AE1428" s="51"/>
      <c r="AF1428" s="51"/>
    </row>
    <row r="1429" spans="1:32">
      <c r="A1429" s="51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W1429" s="51"/>
      <c r="X1429" s="51"/>
      <c r="Y1429" s="51"/>
      <c r="Z1429" s="51"/>
      <c r="AA1429" s="51"/>
      <c r="AB1429" s="51"/>
      <c r="AC1429" s="51"/>
      <c r="AD1429" s="51"/>
      <c r="AE1429" s="51"/>
      <c r="AF1429" s="51"/>
    </row>
    <row r="1430" spans="1:32">
      <c r="A1430" s="51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W1430" s="51"/>
      <c r="X1430" s="51"/>
      <c r="Y1430" s="51"/>
      <c r="Z1430" s="51"/>
      <c r="AA1430" s="51"/>
      <c r="AB1430" s="51"/>
      <c r="AC1430" s="51"/>
      <c r="AD1430" s="51"/>
      <c r="AE1430" s="51"/>
      <c r="AF1430" s="51"/>
    </row>
    <row r="1431" spans="1:32">
      <c r="A1431" s="51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W1431" s="51"/>
      <c r="X1431" s="51"/>
      <c r="Y1431" s="51"/>
      <c r="Z1431" s="51"/>
      <c r="AA1431" s="51"/>
      <c r="AB1431" s="51"/>
      <c r="AC1431" s="51"/>
      <c r="AD1431" s="51"/>
      <c r="AE1431" s="51"/>
      <c r="AF1431" s="51"/>
    </row>
    <row r="1432" spans="1:32">
      <c r="A1432" s="51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W1432" s="51"/>
      <c r="X1432" s="51"/>
      <c r="Y1432" s="51"/>
      <c r="Z1432" s="51"/>
      <c r="AA1432" s="51"/>
      <c r="AB1432" s="51"/>
      <c r="AC1432" s="51"/>
      <c r="AD1432" s="51"/>
      <c r="AE1432" s="51"/>
      <c r="AF1432" s="51"/>
    </row>
    <row r="1433" spans="1:32">
      <c r="A1433" s="51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W1433" s="51"/>
      <c r="X1433" s="51"/>
      <c r="Y1433" s="51"/>
      <c r="Z1433" s="51"/>
      <c r="AA1433" s="51"/>
      <c r="AB1433" s="51"/>
      <c r="AC1433" s="51"/>
      <c r="AD1433" s="51"/>
      <c r="AE1433" s="51"/>
      <c r="AF1433" s="51"/>
    </row>
    <row r="1434" spans="1:32">
      <c r="A1434" s="51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W1434" s="51"/>
      <c r="X1434" s="51"/>
      <c r="Y1434" s="51"/>
      <c r="Z1434" s="51"/>
      <c r="AA1434" s="51"/>
      <c r="AB1434" s="51"/>
      <c r="AC1434" s="51"/>
      <c r="AD1434" s="51"/>
      <c r="AE1434" s="51"/>
      <c r="AF1434" s="51"/>
    </row>
    <row r="1435" spans="1:32">
      <c r="A1435" s="51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W1435" s="51"/>
      <c r="X1435" s="51"/>
      <c r="Y1435" s="51"/>
      <c r="Z1435" s="51"/>
      <c r="AA1435" s="51"/>
      <c r="AB1435" s="51"/>
      <c r="AC1435" s="51"/>
      <c r="AD1435" s="51"/>
      <c r="AE1435" s="51"/>
      <c r="AF1435" s="51"/>
    </row>
    <row r="1436" spans="1:32">
      <c r="A1436" s="51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W1436" s="51"/>
      <c r="X1436" s="51"/>
      <c r="Y1436" s="51"/>
      <c r="Z1436" s="51"/>
      <c r="AA1436" s="51"/>
      <c r="AB1436" s="51"/>
      <c r="AC1436" s="51"/>
      <c r="AD1436" s="51"/>
      <c r="AE1436" s="51"/>
      <c r="AF1436" s="51"/>
    </row>
    <row r="1437" spans="1:32">
      <c r="A1437" s="51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W1437" s="51"/>
      <c r="X1437" s="51"/>
      <c r="Y1437" s="51"/>
      <c r="Z1437" s="51"/>
      <c r="AA1437" s="51"/>
      <c r="AB1437" s="51"/>
      <c r="AC1437" s="51"/>
      <c r="AD1437" s="51"/>
      <c r="AE1437" s="51"/>
      <c r="AF1437" s="51"/>
    </row>
    <row r="1438" spans="1:32">
      <c r="A1438" s="51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W1438" s="51"/>
      <c r="X1438" s="51"/>
      <c r="Y1438" s="51"/>
      <c r="Z1438" s="51"/>
      <c r="AA1438" s="51"/>
      <c r="AB1438" s="51"/>
      <c r="AC1438" s="51"/>
      <c r="AD1438" s="51"/>
      <c r="AE1438" s="51"/>
      <c r="AF1438" s="51"/>
    </row>
    <row r="1439" spans="1:32">
      <c r="A1439" s="51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W1439" s="51"/>
      <c r="X1439" s="51"/>
      <c r="Y1439" s="51"/>
      <c r="Z1439" s="51"/>
      <c r="AA1439" s="51"/>
      <c r="AB1439" s="51"/>
      <c r="AC1439" s="51"/>
      <c r="AD1439" s="51"/>
      <c r="AE1439" s="51"/>
      <c r="AF1439" s="51"/>
    </row>
    <row r="1440" spans="1:32">
      <c r="A1440" s="51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W1440" s="51"/>
      <c r="X1440" s="51"/>
      <c r="Y1440" s="51"/>
      <c r="Z1440" s="51"/>
      <c r="AA1440" s="51"/>
      <c r="AB1440" s="51"/>
      <c r="AC1440" s="51"/>
      <c r="AD1440" s="51"/>
      <c r="AE1440" s="51"/>
      <c r="AF1440" s="51"/>
    </row>
    <row r="1441" spans="1:32">
      <c r="A1441" s="51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W1441" s="51"/>
      <c r="X1441" s="51"/>
      <c r="Y1441" s="51"/>
      <c r="Z1441" s="51"/>
      <c r="AA1441" s="51"/>
      <c r="AB1441" s="51"/>
      <c r="AC1441" s="51"/>
      <c r="AD1441" s="51"/>
      <c r="AE1441" s="51"/>
      <c r="AF1441" s="51"/>
    </row>
    <row r="1442" spans="1:32">
      <c r="A1442" s="51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W1442" s="51"/>
      <c r="X1442" s="51"/>
      <c r="Y1442" s="51"/>
      <c r="Z1442" s="51"/>
      <c r="AA1442" s="51"/>
      <c r="AB1442" s="51"/>
      <c r="AC1442" s="51"/>
      <c r="AD1442" s="51"/>
      <c r="AE1442" s="51"/>
      <c r="AF1442" s="51"/>
    </row>
    <row r="1443" spans="1:32">
      <c r="A1443" s="51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W1443" s="51"/>
      <c r="X1443" s="51"/>
      <c r="Y1443" s="51"/>
      <c r="Z1443" s="51"/>
      <c r="AA1443" s="51"/>
      <c r="AB1443" s="51"/>
      <c r="AC1443" s="51"/>
      <c r="AD1443" s="51"/>
      <c r="AE1443" s="51"/>
      <c r="AF1443" s="51"/>
    </row>
    <row r="1444" spans="1:32">
      <c r="A1444" s="51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W1444" s="51"/>
      <c r="X1444" s="51"/>
      <c r="Y1444" s="51"/>
      <c r="Z1444" s="51"/>
      <c r="AA1444" s="51"/>
      <c r="AB1444" s="51"/>
      <c r="AC1444" s="51"/>
      <c r="AD1444" s="51"/>
      <c r="AE1444" s="51"/>
      <c r="AF1444" s="51"/>
    </row>
    <row r="1445" spans="1:32">
      <c r="A1445" s="51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W1445" s="51"/>
      <c r="X1445" s="51"/>
      <c r="Y1445" s="51"/>
      <c r="Z1445" s="51"/>
      <c r="AA1445" s="51"/>
      <c r="AB1445" s="51"/>
      <c r="AC1445" s="51"/>
      <c r="AD1445" s="51"/>
      <c r="AE1445" s="51"/>
      <c r="AF1445" s="51"/>
    </row>
    <row r="1446" spans="1:32">
      <c r="A1446" s="51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W1446" s="51"/>
      <c r="X1446" s="51"/>
      <c r="Y1446" s="51"/>
      <c r="Z1446" s="51"/>
      <c r="AA1446" s="51"/>
      <c r="AB1446" s="51"/>
      <c r="AC1446" s="51"/>
      <c r="AD1446" s="51"/>
      <c r="AE1446" s="51"/>
      <c r="AF1446" s="51"/>
    </row>
    <row r="1447" spans="1:32">
      <c r="A1447" s="51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W1447" s="51"/>
      <c r="X1447" s="51"/>
      <c r="Y1447" s="51"/>
      <c r="Z1447" s="51"/>
      <c r="AA1447" s="51"/>
      <c r="AB1447" s="51"/>
      <c r="AC1447" s="51"/>
      <c r="AD1447" s="51"/>
      <c r="AE1447" s="51"/>
      <c r="AF1447" s="51"/>
    </row>
    <row r="1448" spans="1:32">
      <c r="A1448" s="51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W1448" s="51"/>
      <c r="X1448" s="51"/>
      <c r="Y1448" s="51"/>
      <c r="Z1448" s="51"/>
      <c r="AA1448" s="51"/>
      <c r="AB1448" s="51"/>
      <c r="AC1448" s="51"/>
      <c r="AD1448" s="51"/>
      <c r="AE1448" s="51"/>
      <c r="AF1448" s="51"/>
    </row>
    <row r="1449" spans="1:32">
      <c r="A1449" s="51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W1449" s="51"/>
      <c r="X1449" s="51"/>
      <c r="Y1449" s="51"/>
      <c r="Z1449" s="51"/>
      <c r="AA1449" s="51"/>
      <c r="AB1449" s="51"/>
      <c r="AC1449" s="51"/>
      <c r="AD1449" s="51"/>
      <c r="AE1449" s="51"/>
      <c r="AF1449" s="51"/>
    </row>
    <row r="1450" spans="1:32">
      <c r="A1450" s="51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W1450" s="51"/>
      <c r="X1450" s="51"/>
      <c r="Y1450" s="51"/>
      <c r="Z1450" s="51"/>
      <c r="AA1450" s="51"/>
      <c r="AB1450" s="51"/>
      <c r="AC1450" s="51"/>
      <c r="AD1450" s="51"/>
      <c r="AE1450" s="51"/>
      <c r="AF1450" s="51"/>
    </row>
    <row r="1451" spans="1:32">
      <c r="A1451" s="51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W1451" s="51"/>
      <c r="X1451" s="51"/>
      <c r="Y1451" s="51"/>
      <c r="Z1451" s="51"/>
      <c r="AA1451" s="51"/>
      <c r="AB1451" s="51"/>
      <c r="AC1451" s="51"/>
      <c r="AD1451" s="51"/>
      <c r="AE1451" s="51"/>
      <c r="AF1451" s="51"/>
    </row>
    <row r="1452" spans="1:32">
      <c r="A1452" s="51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W1452" s="51"/>
      <c r="X1452" s="51"/>
      <c r="Y1452" s="51"/>
      <c r="Z1452" s="51"/>
      <c r="AA1452" s="51"/>
      <c r="AB1452" s="51"/>
      <c r="AC1452" s="51"/>
      <c r="AD1452" s="51"/>
      <c r="AE1452" s="51"/>
      <c r="AF1452" s="51"/>
    </row>
    <row r="1453" spans="1:32">
      <c r="A1453" s="51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W1453" s="51"/>
      <c r="X1453" s="51"/>
      <c r="Y1453" s="51"/>
      <c r="Z1453" s="51"/>
      <c r="AA1453" s="51"/>
      <c r="AB1453" s="51"/>
      <c r="AC1453" s="51"/>
      <c r="AD1453" s="51"/>
      <c r="AE1453" s="51"/>
      <c r="AF1453" s="51"/>
    </row>
    <row r="1454" spans="1:32">
      <c r="A1454" s="51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W1454" s="51"/>
      <c r="X1454" s="51"/>
      <c r="Y1454" s="51"/>
      <c r="Z1454" s="51"/>
      <c r="AA1454" s="51"/>
      <c r="AB1454" s="51"/>
      <c r="AC1454" s="51"/>
      <c r="AD1454" s="51"/>
      <c r="AE1454" s="51"/>
      <c r="AF1454" s="51"/>
    </row>
    <row r="1455" spans="1:32">
      <c r="A1455" s="51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W1455" s="51"/>
      <c r="X1455" s="51"/>
      <c r="Y1455" s="51"/>
      <c r="Z1455" s="51"/>
      <c r="AA1455" s="51"/>
      <c r="AB1455" s="51"/>
      <c r="AC1455" s="51"/>
      <c r="AD1455" s="51"/>
      <c r="AE1455" s="51"/>
      <c r="AF1455" s="51"/>
    </row>
    <row r="1456" spans="1:32">
      <c r="A1456" s="51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W1456" s="51"/>
      <c r="X1456" s="51"/>
      <c r="Y1456" s="51"/>
      <c r="Z1456" s="51"/>
      <c r="AA1456" s="51"/>
      <c r="AB1456" s="51"/>
      <c r="AC1456" s="51"/>
      <c r="AD1456" s="51"/>
      <c r="AE1456" s="51"/>
      <c r="AF1456" s="51"/>
    </row>
    <row r="1457" spans="1:32">
      <c r="A1457" s="51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W1457" s="51"/>
      <c r="X1457" s="51"/>
      <c r="Y1457" s="51"/>
      <c r="Z1457" s="51"/>
      <c r="AA1457" s="51"/>
      <c r="AB1457" s="51"/>
      <c r="AC1457" s="51"/>
      <c r="AD1457" s="51"/>
      <c r="AE1457" s="51"/>
      <c r="AF1457" s="51"/>
    </row>
    <row r="1458" spans="1:32">
      <c r="A1458" s="51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W1458" s="51"/>
      <c r="X1458" s="51"/>
      <c r="Y1458" s="51"/>
      <c r="Z1458" s="51"/>
      <c r="AA1458" s="51"/>
      <c r="AB1458" s="51"/>
      <c r="AC1458" s="51"/>
      <c r="AD1458" s="51"/>
      <c r="AE1458" s="51"/>
      <c r="AF1458" s="51"/>
    </row>
    <row r="1459" spans="1:32">
      <c r="A1459" s="51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W1459" s="51"/>
      <c r="X1459" s="51"/>
      <c r="Y1459" s="51"/>
      <c r="Z1459" s="51"/>
      <c r="AA1459" s="51"/>
      <c r="AB1459" s="51"/>
      <c r="AC1459" s="51"/>
      <c r="AD1459" s="51"/>
      <c r="AE1459" s="51"/>
      <c r="AF1459" s="51"/>
    </row>
    <row r="1460" spans="1:32">
      <c r="A1460" s="51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W1460" s="51"/>
      <c r="X1460" s="51"/>
      <c r="Y1460" s="51"/>
      <c r="Z1460" s="51"/>
      <c r="AA1460" s="51"/>
      <c r="AB1460" s="51"/>
      <c r="AC1460" s="51"/>
      <c r="AD1460" s="51"/>
      <c r="AE1460" s="51"/>
      <c r="AF1460" s="51"/>
    </row>
    <row r="1461" spans="1:32">
      <c r="A1461" s="51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W1461" s="51"/>
      <c r="X1461" s="51"/>
      <c r="Y1461" s="51"/>
      <c r="Z1461" s="51"/>
      <c r="AA1461" s="51"/>
      <c r="AB1461" s="51"/>
      <c r="AC1461" s="51"/>
      <c r="AD1461" s="51"/>
      <c r="AE1461" s="51"/>
      <c r="AF1461" s="51"/>
    </row>
    <row r="1462" spans="1:32">
      <c r="A1462" s="51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W1462" s="51"/>
      <c r="X1462" s="51"/>
      <c r="Y1462" s="51"/>
      <c r="Z1462" s="51"/>
      <c r="AA1462" s="51"/>
      <c r="AB1462" s="51"/>
      <c r="AC1462" s="51"/>
      <c r="AD1462" s="51"/>
      <c r="AE1462" s="51"/>
      <c r="AF1462" s="51"/>
    </row>
    <row r="1463" spans="1:32">
      <c r="A1463" s="51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W1463" s="51"/>
      <c r="X1463" s="51"/>
      <c r="Y1463" s="51"/>
      <c r="Z1463" s="51"/>
      <c r="AA1463" s="51"/>
      <c r="AB1463" s="51"/>
      <c r="AC1463" s="51"/>
      <c r="AD1463" s="51"/>
      <c r="AE1463" s="51"/>
      <c r="AF1463" s="51"/>
    </row>
    <row r="1464" spans="1:32">
      <c r="A1464" s="51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W1464" s="51"/>
      <c r="X1464" s="51"/>
      <c r="Y1464" s="51"/>
      <c r="Z1464" s="51"/>
      <c r="AA1464" s="51"/>
      <c r="AB1464" s="51"/>
      <c r="AC1464" s="51"/>
      <c r="AD1464" s="51"/>
      <c r="AE1464" s="51"/>
      <c r="AF1464" s="51"/>
    </row>
    <row r="1465" spans="1:32">
      <c r="A1465" s="51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W1465" s="51"/>
      <c r="X1465" s="51"/>
      <c r="Y1465" s="51"/>
      <c r="Z1465" s="51"/>
      <c r="AA1465" s="51"/>
      <c r="AB1465" s="51"/>
      <c r="AC1465" s="51"/>
      <c r="AD1465" s="51"/>
      <c r="AE1465" s="51"/>
      <c r="AF1465" s="51"/>
    </row>
    <row r="1466" spans="1:32">
      <c r="A1466" s="51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W1466" s="51"/>
      <c r="X1466" s="51"/>
      <c r="Y1466" s="51"/>
      <c r="Z1466" s="51"/>
      <c r="AA1466" s="51"/>
      <c r="AB1466" s="51"/>
      <c r="AC1466" s="51"/>
      <c r="AD1466" s="51"/>
      <c r="AE1466" s="51"/>
      <c r="AF1466" s="51"/>
    </row>
    <row r="1467" spans="1:32">
      <c r="A1467" s="51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W1467" s="51"/>
      <c r="X1467" s="51"/>
      <c r="Y1467" s="51"/>
      <c r="Z1467" s="51"/>
      <c r="AA1467" s="51"/>
      <c r="AB1467" s="51"/>
      <c r="AC1467" s="51"/>
      <c r="AD1467" s="51"/>
      <c r="AE1467" s="51"/>
      <c r="AF1467" s="51"/>
    </row>
    <row r="1468" spans="1:32">
      <c r="A1468" s="51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W1468" s="51"/>
      <c r="X1468" s="51"/>
      <c r="Y1468" s="51"/>
      <c r="Z1468" s="51"/>
      <c r="AA1468" s="51"/>
      <c r="AB1468" s="51"/>
      <c r="AC1468" s="51"/>
      <c r="AD1468" s="51"/>
      <c r="AE1468" s="51"/>
      <c r="AF1468" s="51"/>
    </row>
    <row r="1469" spans="1:32">
      <c r="A1469" s="51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W1469" s="51"/>
      <c r="X1469" s="51"/>
      <c r="Y1469" s="51"/>
      <c r="Z1469" s="51"/>
      <c r="AA1469" s="51"/>
      <c r="AB1469" s="51"/>
      <c r="AC1469" s="51"/>
      <c r="AD1469" s="51"/>
      <c r="AE1469" s="51"/>
      <c r="AF1469" s="51"/>
    </row>
    <row r="1470" spans="1:32">
      <c r="A1470" s="51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W1470" s="51"/>
      <c r="X1470" s="51"/>
      <c r="Y1470" s="51"/>
      <c r="Z1470" s="51"/>
      <c r="AA1470" s="51"/>
      <c r="AB1470" s="51"/>
      <c r="AC1470" s="51"/>
      <c r="AD1470" s="51"/>
      <c r="AE1470" s="51"/>
      <c r="AF1470" s="51"/>
    </row>
    <row r="1471" spans="1:32">
      <c r="A1471" s="51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W1471" s="51"/>
      <c r="X1471" s="51"/>
      <c r="Y1471" s="51"/>
      <c r="Z1471" s="51"/>
      <c r="AA1471" s="51"/>
      <c r="AB1471" s="51"/>
      <c r="AC1471" s="51"/>
      <c r="AD1471" s="51"/>
      <c r="AE1471" s="51"/>
      <c r="AF1471" s="51"/>
    </row>
    <row r="1472" spans="1:32">
      <c r="A1472" s="51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W1472" s="51"/>
      <c r="X1472" s="51"/>
      <c r="Y1472" s="51"/>
      <c r="Z1472" s="51"/>
      <c r="AA1472" s="51"/>
      <c r="AB1472" s="51"/>
      <c r="AC1472" s="51"/>
      <c r="AD1472" s="51"/>
      <c r="AE1472" s="51"/>
      <c r="AF1472" s="51"/>
    </row>
    <row r="1473" spans="1:32">
      <c r="A1473" s="51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W1473" s="51"/>
      <c r="X1473" s="51"/>
      <c r="Y1473" s="51"/>
      <c r="Z1473" s="51"/>
      <c r="AA1473" s="51"/>
      <c r="AB1473" s="51"/>
      <c r="AC1473" s="51"/>
      <c r="AD1473" s="51"/>
      <c r="AE1473" s="51"/>
      <c r="AF1473" s="51"/>
    </row>
    <row r="1474" spans="1:32">
      <c r="A1474" s="51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W1474" s="51"/>
      <c r="X1474" s="51"/>
      <c r="Y1474" s="51"/>
      <c r="Z1474" s="51"/>
      <c r="AA1474" s="51"/>
      <c r="AB1474" s="51"/>
      <c r="AC1474" s="51"/>
      <c r="AD1474" s="51"/>
      <c r="AE1474" s="51"/>
      <c r="AF1474" s="51"/>
    </row>
    <row r="1475" spans="1:32">
      <c r="A1475" s="51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W1475" s="51"/>
      <c r="X1475" s="51"/>
      <c r="Y1475" s="51"/>
      <c r="Z1475" s="51"/>
      <c r="AA1475" s="51"/>
      <c r="AB1475" s="51"/>
      <c r="AC1475" s="51"/>
      <c r="AD1475" s="51"/>
      <c r="AE1475" s="51"/>
      <c r="AF1475" s="51"/>
    </row>
    <row r="1476" spans="1:32">
      <c r="A1476" s="51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W1476" s="51"/>
      <c r="X1476" s="51"/>
      <c r="Y1476" s="51"/>
      <c r="Z1476" s="51"/>
      <c r="AA1476" s="51"/>
      <c r="AB1476" s="51"/>
      <c r="AC1476" s="51"/>
      <c r="AD1476" s="51"/>
      <c r="AE1476" s="51"/>
      <c r="AF1476" s="51"/>
    </row>
    <row r="1477" spans="1:32">
      <c r="A1477" s="51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W1477" s="51"/>
      <c r="X1477" s="51"/>
      <c r="Y1477" s="51"/>
      <c r="Z1477" s="51"/>
      <c r="AA1477" s="51"/>
      <c r="AB1477" s="51"/>
      <c r="AC1477" s="51"/>
      <c r="AD1477" s="51"/>
      <c r="AE1477" s="51"/>
      <c r="AF1477" s="51"/>
    </row>
    <row r="1478" spans="1:32">
      <c r="A1478" s="51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W1478" s="51"/>
      <c r="X1478" s="51"/>
      <c r="Y1478" s="51"/>
      <c r="Z1478" s="51"/>
      <c r="AA1478" s="51"/>
      <c r="AB1478" s="51"/>
      <c r="AC1478" s="51"/>
      <c r="AD1478" s="51"/>
      <c r="AE1478" s="51"/>
      <c r="AF1478" s="51"/>
    </row>
    <row r="1479" spans="1:32">
      <c r="A1479" s="51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W1479" s="51"/>
      <c r="X1479" s="51"/>
      <c r="Y1479" s="51"/>
      <c r="Z1479" s="51"/>
      <c r="AA1479" s="51"/>
      <c r="AB1479" s="51"/>
      <c r="AC1479" s="51"/>
      <c r="AD1479" s="51"/>
      <c r="AE1479" s="51"/>
      <c r="AF1479" s="51"/>
    </row>
    <row r="1480" spans="1:32">
      <c r="A1480" s="51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W1480" s="51"/>
      <c r="X1480" s="51"/>
      <c r="Y1480" s="51"/>
      <c r="Z1480" s="51"/>
      <c r="AA1480" s="51"/>
      <c r="AB1480" s="51"/>
      <c r="AC1480" s="51"/>
      <c r="AD1480" s="51"/>
      <c r="AE1480" s="51"/>
      <c r="AF1480" s="51"/>
    </row>
    <row r="1481" spans="1:32">
      <c r="A1481" s="51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W1481" s="51"/>
      <c r="X1481" s="51"/>
      <c r="Y1481" s="51"/>
      <c r="Z1481" s="51"/>
      <c r="AA1481" s="51"/>
      <c r="AB1481" s="51"/>
      <c r="AC1481" s="51"/>
      <c r="AD1481" s="51"/>
      <c r="AE1481" s="51"/>
      <c r="AF1481" s="51"/>
    </row>
    <row r="1482" spans="1:32">
      <c r="A1482" s="51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W1482" s="51"/>
      <c r="X1482" s="51"/>
      <c r="Y1482" s="51"/>
      <c r="Z1482" s="51"/>
      <c r="AA1482" s="51"/>
      <c r="AB1482" s="51"/>
      <c r="AC1482" s="51"/>
      <c r="AD1482" s="51"/>
      <c r="AE1482" s="51"/>
      <c r="AF1482" s="51"/>
    </row>
    <row r="1483" spans="1:32">
      <c r="A1483" s="51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W1483" s="51"/>
      <c r="X1483" s="51"/>
      <c r="Y1483" s="51"/>
      <c r="Z1483" s="51"/>
      <c r="AA1483" s="51"/>
      <c r="AB1483" s="51"/>
      <c r="AC1483" s="51"/>
      <c r="AD1483" s="51"/>
      <c r="AE1483" s="51"/>
      <c r="AF1483" s="51"/>
    </row>
    <row r="1484" spans="1:32">
      <c r="A1484" s="51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W1484" s="51"/>
      <c r="X1484" s="51"/>
      <c r="Y1484" s="51"/>
      <c r="Z1484" s="51"/>
      <c r="AA1484" s="51"/>
      <c r="AB1484" s="51"/>
      <c r="AC1484" s="51"/>
      <c r="AD1484" s="51"/>
      <c r="AE1484" s="51"/>
      <c r="AF1484" s="51"/>
    </row>
    <row r="1485" spans="1:32">
      <c r="A1485" s="51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W1485" s="51"/>
      <c r="X1485" s="51"/>
      <c r="Y1485" s="51"/>
      <c r="Z1485" s="51"/>
      <c r="AA1485" s="51"/>
      <c r="AB1485" s="51"/>
      <c r="AC1485" s="51"/>
      <c r="AD1485" s="51"/>
      <c r="AE1485" s="51"/>
      <c r="AF1485" s="51"/>
    </row>
    <row r="1486" spans="1:32">
      <c r="A1486" s="51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W1486" s="51"/>
      <c r="X1486" s="51"/>
      <c r="Y1486" s="51"/>
      <c r="Z1486" s="51"/>
      <c r="AA1486" s="51"/>
      <c r="AB1486" s="51"/>
      <c r="AC1486" s="51"/>
      <c r="AD1486" s="51"/>
      <c r="AE1486" s="51"/>
      <c r="AF1486" s="51"/>
    </row>
    <row r="1487" spans="1:32">
      <c r="A1487" s="51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W1487" s="51"/>
      <c r="X1487" s="51"/>
      <c r="Y1487" s="51"/>
      <c r="Z1487" s="51"/>
      <c r="AA1487" s="51"/>
      <c r="AB1487" s="51"/>
      <c r="AC1487" s="51"/>
      <c r="AD1487" s="51"/>
      <c r="AE1487" s="51"/>
      <c r="AF1487" s="51"/>
    </row>
    <row r="1488" spans="1:32">
      <c r="A1488" s="51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W1488" s="51"/>
      <c r="X1488" s="51"/>
      <c r="Y1488" s="51"/>
      <c r="Z1488" s="51"/>
      <c r="AA1488" s="51"/>
      <c r="AB1488" s="51"/>
      <c r="AC1488" s="51"/>
      <c r="AD1488" s="51"/>
      <c r="AE1488" s="51"/>
      <c r="AF1488" s="51"/>
    </row>
    <row r="1489" spans="1:32">
      <c r="A1489" s="51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W1489" s="51"/>
      <c r="X1489" s="51"/>
      <c r="Y1489" s="51"/>
      <c r="Z1489" s="51"/>
      <c r="AA1489" s="51"/>
      <c r="AB1489" s="51"/>
      <c r="AC1489" s="51"/>
      <c r="AD1489" s="51"/>
      <c r="AE1489" s="51"/>
      <c r="AF1489" s="51"/>
    </row>
    <row r="1490" spans="1:32">
      <c r="A1490" s="51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W1490" s="51"/>
      <c r="X1490" s="51"/>
      <c r="Y1490" s="51"/>
      <c r="Z1490" s="51"/>
      <c r="AA1490" s="51"/>
      <c r="AB1490" s="51"/>
      <c r="AC1490" s="51"/>
      <c r="AD1490" s="51"/>
      <c r="AE1490" s="51"/>
      <c r="AF1490" s="51"/>
    </row>
    <row r="1491" spans="1:32">
      <c r="A1491" s="51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W1491" s="51"/>
      <c r="X1491" s="51"/>
      <c r="Y1491" s="51"/>
      <c r="Z1491" s="51"/>
      <c r="AA1491" s="51"/>
      <c r="AB1491" s="51"/>
      <c r="AC1491" s="51"/>
      <c r="AD1491" s="51"/>
      <c r="AE1491" s="51"/>
      <c r="AF1491" s="51"/>
    </row>
    <row r="1492" spans="1:32">
      <c r="A1492" s="51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W1492" s="51"/>
      <c r="X1492" s="51"/>
      <c r="Y1492" s="51"/>
      <c r="Z1492" s="51"/>
      <c r="AA1492" s="51"/>
      <c r="AB1492" s="51"/>
      <c r="AC1492" s="51"/>
      <c r="AD1492" s="51"/>
      <c r="AE1492" s="51"/>
      <c r="AF1492" s="51"/>
    </row>
    <row r="1493" spans="1:32">
      <c r="A1493" s="51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W1493" s="51"/>
      <c r="X1493" s="51"/>
      <c r="Y1493" s="51"/>
      <c r="Z1493" s="51"/>
      <c r="AA1493" s="51"/>
      <c r="AB1493" s="51"/>
      <c r="AC1493" s="51"/>
      <c r="AD1493" s="51"/>
      <c r="AE1493" s="51"/>
      <c r="AF1493" s="51"/>
    </row>
    <row r="1494" spans="1:32">
      <c r="A1494" s="51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W1494" s="51"/>
      <c r="X1494" s="51"/>
      <c r="Y1494" s="51"/>
      <c r="Z1494" s="51"/>
      <c r="AA1494" s="51"/>
      <c r="AB1494" s="51"/>
      <c r="AC1494" s="51"/>
      <c r="AD1494" s="51"/>
      <c r="AE1494" s="51"/>
      <c r="AF1494" s="51"/>
    </row>
    <row r="1495" spans="1:32">
      <c r="A1495" s="51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W1495" s="51"/>
      <c r="X1495" s="51"/>
      <c r="Y1495" s="51"/>
      <c r="Z1495" s="51"/>
      <c r="AA1495" s="51"/>
      <c r="AB1495" s="51"/>
      <c r="AC1495" s="51"/>
      <c r="AD1495" s="51"/>
      <c r="AE1495" s="51"/>
      <c r="AF1495" s="51"/>
    </row>
    <row r="1496" spans="1:32">
      <c r="A1496" s="51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W1496" s="51"/>
      <c r="X1496" s="51"/>
      <c r="Y1496" s="51"/>
      <c r="Z1496" s="51"/>
      <c r="AA1496" s="51"/>
      <c r="AB1496" s="51"/>
      <c r="AC1496" s="51"/>
      <c r="AD1496" s="51"/>
      <c r="AE1496" s="51"/>
      <c r="AF1496" s="51"/>
    </row>
    <row r="1497" spans="1:32">
      <c r="A1497" s="51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W1497" s="51"/>
      <c r="X1497" s="51"/>
      <c r="Y1497" s="51"/>
      <c r="Z1497" s="51"/>
      <c r="AA1497" s="51"/>
      <c r="AB1497" s="51"/>
      <c r="AC1497" s="51"/>
      <c r="AD1497" s="51"/>
      <c r="AE1497" s="51"/>
      <c r="AF1497" s="51"/>
    </row>
    <row r="1498" spans="1:32">
      <c r="A1498" s="51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W1498" s="51"/>
      <c r="X1498" s="51"/>
      <c r="Y1498" s="51"/>
      <c r="Z1498" s="51"/>
      <c r="AA1498" s="51"/>
      <c r="AB1498" s="51"/>
      <c r="AC1498" s="51"/>
      <c r="AD1498" s="51"/>
      <c r="AE1498" s="51"/>
      <c r="AF1498" s="51"/>
    </row>
    <row r="1499" spans="1:32">
      <c r="A1499" s="51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W1499" s="51"/>
      <c r="X1499" s="51"/>
      <c r="Y1499" s="51"/>
      <c r="Z1499" s="51"/>
      <c r="AA1499" s="51"/>
      <c r="AB1499" s="51"/>
      <c r="AC1499" s="51"/>
      <c r="AD1499" s="51"/>
      <c r="AE1499" s="51"/>
      <c r="AF1499" s="51"/>
    </row>
    <row r="1500" spans="1:32">
      <c r="A1500" s="51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W1500" s="51"/>
      <c r="X1500" s="51"/>
      <c r="Y1500" s="51"/>
      <c r="Z1500" s="51"/>
      <c r="AA1500" s="51"/>
      <c r="AB1500" s="51"/>
      <c r="AC1500" s="51"/>
      <c r="AD1500" s="51"/>
      <c r="AE1500" s="51"/>
      <c r="AF1500" s="51"/>
    </row>
    <row r="1501" spans="1:32">
      <c r="A1501" s="51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W1501" s="51"/>
      <c r="X1501" s="51"/>
      <c r="Y1501" s="51"/>
      <c r="Z1501" s="51"/>
      <c r="AA1501" s="51"/>
      <c r="AB1501" s="51"/>
      <c r="AC1501" s="51"/>
      <c r="AD1501" s="51"/>
      <c r="AE1501" s="51"/>
      <c r="AF1501" s="51"/>
    </row>
    <row r="1502" spans="1:32">
      <c r="A1502" s="51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W1502" s="51"/>
      <c r="X1502" s="51"/>
      <c r="Y1502" s="51"/>
      <c r="Z1502" s="51"/>
      <c r="AA1502" s="51"/>
      <c r="AB1502" s="51"/>
      <c r="AC1502" s="51"/>
      <c r="AD1502" s="51"/>
      <c r="AE1502" s="51"/>
      <c r="AF1502" s="51"/>
    </row>
    <row r="1503" spans="1:32">
      <c r="A1503" s="51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W1503" s="51"/>
      <c r="X1503" s="51"/>
      <c r="Y1503" s="51"/>
      <c r="Z1503" s="51"/>
      <c r="AA1503" s="51"/>
      <c r="AB1503" s="51"/>
      <c r="AC1503" s="51"/>
      <c r="AD1503" s="51"/>
      <c r="AE1503" s="51"/>
      <c r="AF1503" s="51"/>
    </row>
    <row r="1504" spans="1:32">
      <c r="A1504" s="51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W1504" s="51"/>
      <c r="X1504" s="51"/>
      <c r="Y1504" s="51"/>
      <c r="Z1504" s="51"/>
      <c r="AA1504" s="51"/>
      <c r="AB1504" s="51"/>
      <c r="AC1504" s="51"/>
      <c r="AD1504" s="51"/>
      <c r="AE1504" s="51"/>
      <c r="AF1504" s="51"/>
    </row>
    <row r="1505" spans="1:32">
      <c r="A1505" s="51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W1505" s="51"/>
      <c r="X1505" s="51"/>
      <c r="Y1505" s="51"/>
      <c r="Z1505" s="51"/>
      <c r="AA1505" s="51"/>
      <c r="AB1505" s="51"/>
      <c r="AC1505" s="51"/>
      <c r="AD1505" s="51"/>
      <c r="AE1505" s="51"/>
      <c r="AF1505" s="51"/>
    </row>
    <row r="1506" spans="1:32">
      <c r="A1506" s="51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W1506" s="51"/>
      <c r="X1506" s="51"/>
      <c r="Y1506" s="51"/>
      <c r="Z1506" s="51"/>
      <c r="AA1506" s="51"/>
      <c r="AB1506" s="51"/>
      <c r="AC1506" s="51"/>
      <c r="AD1506" s="51"/>
      <c r="AE1506" s="51"/>
      <c r="AF1506" s="51"/>
    </row>
    <row r="1507" spans="1:32">
      <c r="A1507" s="51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W1507" s="51"/>
      <c r="X1507" s="51"/>
      <c r="Y1507" s="51"/>
      <c r="Z1507" s="51"/>
      <c r="AA1507" s="51"/>
      <c r="AB1507" s="51"/>
      <c r="AC1507" s="51"/>
      <c r="AD1507" s="51"/>
      <c r="AE1507" s="51"/>
      <c r="AF1507" s="51"/>
    </row>
    <row r="1508" spans="1:32">
      <c r="A1508" s="51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W1508" s="51"/>
      <c r="X1508" s="51"/>
      <c r="Y1508" s="51"/>
      <c r="Z1508" s="51"/>
      <c r="AA1508" s="51"/>
      <c r="AB1508" s="51"/>
      <c r="AC1508" s="51"/>
      <c r="AD1508" s="51"/>
      <c r="AE1508" s="51"/>
      <c r="AF1508" s="51"/>
    </row>
    <row r="1509" spans="1:32">
      <c r="A1509" s="51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W1509" s="51"/>
      <c r="X1509" s="51"/>
      <c r="Y1509" s="51"/>
      <c r="Z1509" s="51"/>
      <c r="AA1509" s="51"/>
      <c r="AB1509" s="51"/>
      <c r="AC1509" s="51"/>
      <c r="AD1509" s="51"/>
      <c r="AE1509" s="51"/>
      <c r="AF1509" s="51"/>
    </row>
    <row r="1510" spans="1:32">
      <c r="A1510" s="51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W1510" s="51"/>
      <c r="X1510" s="51"/>
      <c r="Y1510" s="51"/>
      <c r="Z1510" s="51"/>
      <c r="AA1510" s="51"/>
      <c r="AB1510" s="51"/>
      <c r="AC1510" s="51"/>
      <c r="AD1510" s="51"/>
      <c r="AE1510" s="51"/>
      <c r="AF1510" s="51"/>
    </row>
    <row r="1511" spans="1:32">
      <c r="A1511" s="51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W1511" s="51"/>
      <c r="X1511" s="51"/>
      <c r="Y1511" s="51"/>
      <c r="Z1511" s="51"/>
      <c r="AA1511" s="51"/>
      <c r="AB1511" s="51"/>
      <c r="AC1511" s="51"/>
      <c r="AD1511" s="51"/>
      <c r="AE1511" s="51"/>
      <c r="AF1511" s="51"/>
    </row>
    <row r="1512" spans="1:32">
      <c r="A1512" s="51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W1512" s="51"/>
      <c r="X1512" s="51"/>
      <c r="Y1512" s="51"/>
      <c r="Z1512" s="51"/>
      <c r="AA1512" s="51"/>
      <c r="AB1512" s="51"/>
      <c r="AC1512" s="51"/>
      <c r="AD1512" s="51"/>
      <c r="AE1512" s="51"/>
      <c r="AF1512" s="51"/>
    </row>
    <row r="1513" spans="1:32">
      <c r="A1513" s="51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W1513" s="51"/>
      <c r="X1513" s="51"/>
      <c r="Y1513" s="51"/>
      <c r="Z1513" s="51"/>
      <c r="AA1513" s="51"/>
      <c r="AB1513" s="51"/>
      <c r="AC1513" s="51"/>
      <c r="AD1513" s="51"/>
      <c r="AE1513" s="51"/>
      <c r="AF1513" s="51"/>
    </row>
    <row r="1514" spans="1:32">
      <c r="A1514" s="51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W1514" s="51"/>
      <c r="X1514" s="51"/>
      <c r="Y1514" s="51"/>
      <c r="Z1514" s="51"/>
      <c r="AA1514" s="51"/>
      <c r="AB1514" s="51"/>
      <c r="AC1514" s="51"/>
      <c r="AD1514" s="51"/>
      <c r="AE1514" s="51"/>
      <c r="AF1514" s="51"/>
    </row>
    <row r="1515" spans="1:32">
      <c r="A1515" s="51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W1515" s="51"/>
      <c r="X1515" s="51"/>
      <c r="Y1515" s="51"/>
      <c r="Z1515" s="51"/>
      <c r="AA1515" s="51"/>
      <c r="AB1515" s="51"/>
      <c r="AC1515" s="51"/>
      <c r="AD1515" s="51"/>
      <c r="AE1515" s="51"/>
      <c r="AF1515" s="51"/>
    </row>
    <row r="1516" spans="1:32">
      <c r="A1516" s="51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W1516" s="51"/>
      <c r="X1516" s="51"/>
      <c r="Y1516" s="51"/>
      <c r="Z1516" s="51"/>
      <c r="AA1516" s="51"/>
      <c r="AB1516" s="51"/>
      <c r="AC1516" s="51"/>
      <c r="AD1516" s="51"/>
      <c r="AE1516" s="51"/>
      <c r="AF1516" s="51"/>
    </row>
    <row r="1517" spans="1:32">
      <c r="A1517" s="51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W1517" s="51"/>
      <c r="X1517" s="51"/>
      <c r="Y1517" s="51"/>
      <c r="Z1517" s="51"/>
      <c r="AA1517" s="51"/>
      <c r="AB1517" s="51"/>
      <c r="AC1517" s="51"/>
      <c r="AD1517" s="51"/>
      <c r="AE1517" s="51"/>
      <c r="AF1517" s="51"/>
    </row>
    <row r="1518" spans="1:32">
      <c r="A1518" s="51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W1518" s="51"/>
      <c r="X1518" s="51"/>
      <c r="Y1518" s="51"/>
      <c r="Z1518" s="51"/>
      <c r="AA1518" s="51"/>
      <c r="AB1518" s="51"/>
      <c r="AC1518" s="51"/>
      <c r="AD1518" s="51"/>
      <c r="AE1518" s="51"/>
      <c r="AF1518" s="51"/>
    </row>
    <row r="1519" spans="1:32">
      <c r="A1519" s="51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W1519" s="51"/>
      <c r="X1519" s="51"/>
      <c r="Y1519" s="51"/>
      <c r="Z1519" s="51"/>
      <c r="AA1519" s="51"/>
      <c r="AB1519" s="51"/>
      <c r="AC1519" s="51"/>
      <c r="AD1519" s="51"/>
      <c r="AE1519" s="51"/>
      <c r="AF1519" s="51"/>
    </row>
    <row r="1520" spans="1:32">
      <c r="A1520" s="51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W1520" s="51"/>
      <c r="X1520" s="51"/>
      <c r="Y1520" s="51"/>
      <c r="Z1520" s="51"/>
      <c r="AA1520" s="51"/>
      <c r="AB1520" s="51"/>
      <c r="AC1520" s="51"/>
      <c r="AD1520" s="51"/>
      <c r="AE1520" s="51"/>
      <c r="AF1520" s="51"/>
    </row>
    <row r="1521" spans="1:32">
      <c r="A1521" s="51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W1521" s="51"/>
      <c r="X1521" s="51"/>
      <c r="Y1521" s="51"/>
      <c r="Z1521" s="51"/>
      <c r="AA1521" s="51"/>
      <c r="AB1521" s="51"/>
      <c r="AC1521" s="51"/>
      <c r="AD1521" s="51"/>
      <c r="AE1521" s="51"/>
      <c r="AF1521" s="51"/>
    </row>
    <row r="1522" spans="1:32">
      <c r="A1522" s="51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W1522" s="51"/>
      <c r="X1522" s="51"/>
      <c r="Y1522" s="51"/>
      <c r="Z1522" s="51"/>
      <c r="AA1522" s="51"/>
      <c r="AB1522" s="51"/>
      <c r="AC1522" s="51"/>
      <c r="AD1522" s="51"/>
      <c r="AE1522" s="51"/>
      <c r="AF1522" s="51"/>
    </row>
    <row r="1523" spans="1:32">
      <c r="A1523" s="51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W1523" s="51"/>
      <c r="X1523" s="51"/>
      <c r="Y1523" s="51"/>
      <c r="Z1523" s="51"/>
      <c r="AA1523" s="51"/>
      <c r="AB1523" s="51"/>
      <c r="AC1523" s="51"/>
      <c r="AD1523" s="51"/>
      <c r="AE1523" s="51"/>
      <c r="AF1523" s="51"/>
    </row>
    <row r="1524" spans="1:32">
      <c r="A1524" s="51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W1524" s="51"/>
      <c r="X1524" s="51"/>
      <c r="Y1524" s="51"/>
      <c r="Z1524" s="51"/>
      <c r="AA1524" s="51"/>
      <c r="AB1524" s="51"/>
      <c r="AC1524" s="51"/>
      <c r="AD1524" s="51"/>
      <c r="AE1524" s="51"/>
      <c r="AF1524" s="51"/>
    </row>
    <row r="1525" spans="1:32">
      <c r="A1525" s="51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W1525" s="51"/>
      <c r="X1525" s="51"/>
      <c r="Y1525" s="51"/>
      <c r="Z1525" s="51"/>
      <c r="AA1525" s="51"/>
      <c r="AB1525" s="51"/>
      <c r="AC1525" s="51"/>
      <c r="AD1525" s="51"/>
      <c r="AE1525" s="51"/>
      <c r="AF1525" s="51"/>
    </row>
    <row r="1526" spans="1:32">
      <c r="A1526" s="51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W1526" s="51"/>
      <c r="X1526" s="51"/>
      <c r="Y1526" s="51"/>
      <c r="Z1526" s="51"/>
      <c r="AA1526" s="51"/>
      <c r="AB1526" s="51"/>
      <c r="AC1526" s="51"/>
      <c r="AD1526" s="51"/>
      <c r="AE1526" s="51"/>
      <c r="AF1526" s="51"/>
    </row>
    <row r="1527" spans="1:32">
      <c r="A1527" s="51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W1527" s="51"/>
      <c r="X1527" s="51"/>
      <c r="Y1527" s="51"/>
      <c r="Z1527" s="51"/>
      <c r="AA1527" s="51"/>
      <c r="AB1527" s="51"/>
      <c r="AC1527" s="51"/>
      <c r="AD1527" s="51"/>
      <c r="AE1527" s="51"/>
      <c r="AF1527" s="51"/>
    </row>
    <row r="1528" spans="1:32">
      <c r="A1528" s="51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W1528" s="51"/>
      <c r="X1528" s="51"/>
      <c r="Y1528" s="51"/>
      <c r="Z1528" s="51"/>
      <c r="AA1528" s="51"/>
      <c r="AB1528" s="51"/>
      <c r="AC1528" s="51"/>
      <c r="AD1528" s="51"/>
      <c r="AE1528" s="51"/>
      <c r="AF1528" s="51"/>
    </row>
    <row r="1529" spans="1:32">
      <c r="A1529" s="51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W1529" s="51"/>
      <c r="X1529" s="51"/>
      <c r="Y1529" s="51"/>
      <c r="Z1529" s="51"/>
      <c r="AA1529" s="51"/>
      <c r="AB1529" s="51"/>
      <c r="AC1529" s="51"/>
      <c r="AD1529" s="51"/>
      <c r="AE1529" s="51"/>
      <c r="AF1529" s="51"/>
    </row>
    <row r="1530" spans="1:32">
      <c r="A1530" s="51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W1530" s="51"/>
      <c r="X1530" s="51"/>
      <c r="Y1530" s="51"/>
      <c r="Z1530" s="51"/>
      <c r="AA1530" s="51"/>
      <c r="AB1530" s="51"/>
      <c r="AC1530" s="51"/>
      <c r="AD1530" s="51"/>
      <c r="AE1530" s="51"/>
      <c r="AF1530" s="51"/>
    </row>
    <row r="1531" spans="1:32">
      <c r="A1531" s="51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W1531" s="51"/>
      <c r="X1531" s="51"/>
      <c r="Y1531" s="51"/>
      <c r="Z1531" s="51"/>
      <c r="AA1531" s="51"/>
      <c r="AB1531" s="51"/>
      <c r="AC1531" s="51"/>
      <c r="AD1531" s="51"/>
      <c r="AE1531" s="51"/>
      <c r="AF1531" s="51"/>
    </row>
    <row r="1532" spans="1:32">
      <c r="A1532" s="51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W1532" s="51"/>
      <c r="X1532" s="51"/>
      <c r="Y1532" s="51"/>
      <c r="Z1532" s="51"/>
      <c r="AA1532" s="51"/>
      <c r="AB1532" s="51"/>
      <c r="AC1532" s="51"/>
      <c r="AD1532" s="51"/>
      <c r="AE1532" s="51"/>
      <c r="AF1532" s="51"/>
    </row>
    <row r="1533" spans="1:32">
      <c r="A1533" s="51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W1533" s="51"/>
      <c r="X1533" s="51"/>
      <c r="Y1533" s="51"/>
      <c r="Z1533" s="51"/>
      <c r="AA1533" s="51"/>
      <c r="AB1533" s="51"/>
      <c r="AC1533" s="51"/>
      <c r="AD1533" s="51"/>
      <c r="AE1533" s="51"/>
      <c r="AF1533" s="51"/>
    </row>
    <row r="1534" spans="1:32">
      <c r="A1534" s="51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W1534" s="51"/>
      <c r="X1534" s="51"/>
      <c r="Y1534" s="51"/>
      <c r="Z1534" s="51"/>
      <c r="AA1534" s="51"/>
      <c r="AB1534" s="51"/>
      <c r="AC1534" s="51"/>
      <c r="AD1534" s="51"/>
      <c r="AE1534" s="51"/>
      <c r="AF1534" s="51"/>
    </row>
    <row r="1535" spans="1:32">
      <c r="A1535" s="51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W1535" s="51"/>
      <c r="X1535" s="51"/>
      <c r="Y1535" s="51"/>
      <c r="Z1535" s="51"/>
      <c r="AA1535" s="51"/>
      <c r="AB1535" s="51"/>
      <c r="AC1535" s="51"/>
      <c r="AD1535" s="51"/>
      <c r="AE1535" s="51"/>
      <c r="AF1535" s="51"/>
    </row>
    <row r="1536" spans="1:32">
      <c r="A1536" s="51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W1536" s="51"/>
      <c r="X1536" s="51"/>
      <c r="Y1536" s="51"/>
      <c r="Z1536" s="51"/>
      <c r="AA1536" s="51"/>
      <c r="AB1536" s="51"/>
      <c r="AC1536" s="51"/>
      <c r="AD1536" s="51"/>
      <c r="AE1536" s="51"/>
      <c r="AF1536" s="51"/>
    </row>
    <row r="1537" spans="1:32">
      <c r="A1537" s="51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W1537" s="51"/>
      <c r="X1537" s="51"/>
      <c r="Y1537" s="51"/>
      <c r="Z1537" s="51"/>
      <c r="AA1537" s="51"/>
      <c r="AB1537" s="51"/>
      <c r="AC1537" s="51"/>
      <c r="AD1537" s="51"/>
      <c r="AE1537" s="51"/>
      <c r="AF1537" s="51"/>
    </row>
    <row r="1538" spans="1:32">
      <c r="A1538" s="51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W1538" s="51"/>
      <c r="X1538" s="51"/>
      <c r="Y1538" s="51"/>
      <c r="Z1538" s="51"/>
      <c r="AA1538" s="51"/>
      <c r="AB1538" s="51"/>
      <c r="AC1538" s="51"/>
      <c r="AD1538" s="51"/>
      <c r="AE1538" s="51"/>
      <c r="AF1538" s="51"/>
    </row>
    <row r="1539" spans="1:32">
      <c r="A1539" s="51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W1539" s="51"/>
      <c r="X1539" s="51"/>
      <c r="Y1539" s="51"/>
      <c r="Z1539" s="51"/>
      <c r="AA1539" s="51"/>
      <c r="AB1539" s="51"/>
      <c r="AC1539" s="51"/>
      <c r="AD1539" s="51"/>
      <c r="AE1539" s="51"/>
      <c r="AF1539" s="51"/>
    </row>
    <row r="1540" spans="1:32">
      <c r="A1540" s="51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W1540" s="51"/>
      <c r="X1540" s="51"/>
      <c r="Y1540" s="51"/>
      <c r="Z1540" s="51"/>
      <c r="AA1540" s="51"/>
      <c r="AB1540" s="51"/>
      <c r="AC1540" s="51"/>
      <c r="AD1540" s="51"/>
      <c r="AE1540" s="51"/>
      <c r="AF1540" s="51"/>
    </row>
    <row r="1541" spans="1:32">
      <c r="A1541" s="51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W1541" s="51"/>
      <c r="X1541" s="51"/>
      <c r="Y1541" s="51"/>
      <c r="Z1541" s="51"/>
      <c r="AA1541" s="51"/>
      <c r="AB1541" s="51"/>
      <c r="AC1541" s="51"/>
      <c r="AD1541" s="51"/>
      <c r="AE1541" s="51"/>
      <c r="AF1541" s="51"/>
    </row>
    <row r="1542" spans="1:32">
      <c r="A1542" s="51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W1542" s="51"/>
      <c r="X1542" s="51"/>
      <c r="Y1542" s="51"/>
      <c r="Z1542" s="51"/>
      <c r="AA1542" s="51"/>
      <c r="AB1542" s="51"/>
      <c r="AC1542" s="51"/>
      <c r="AD1542" s="51"/>
      <c r="AE1542" s="51"/>
      <c r="AF1542" s="51"/>
    </row>
    <row r="1543" spans="1:32">
      <c r="A1543" s="51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W1543" s="51"/>
      <c r="X1543" s="51"/>
      <c r="Y1543" s="51"/>
      <c r="Z1543" s="51"/>
      <c r="AA1543" s="51"/>
      <c r="AB1543" s="51"/>
      <c r="AC1543" s="51"/>
      <c r="AD1543" s="51"/>
      <c r="AE1543" s="51"/>
      <c r="AF1543" s="51"/>
    </row>
    <row r="1544" spans="1:32">
      <c r="A1544" s="51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W1544" s="51"/>
      <c r="X1544" s="51"/>
      <c r="Y1544" s="51"/>
      <c r="Z1544" s="51"/>
      <c r="AA1544" s="51"/>
      <c r="AB1544" s="51"/>
      <c r="AC1544" s="51"/>
      <c r="AD1544" s="51"/>
      <c r="AE1544" s="51"/>
      <c r="AF1544" s="51"/>
    </row>
    <row r="1545" spans="1:32">
      <c r="A1545" s="51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W1545" s="51"/>
      <c r="X1545" s="51"/>
      <c r="Y1545" s="51"/>
      <c r="Z1545" s="51"/>
      <c r="AA1545" s="51"/>
      <c r="AB1545" s="51"/>
      <c r="AC1545" s="51"/>
      <c r="AD1545" s="51"/>
      <c r="AE1545" s="51"/>
      <c r="AF1545" s="51"/>
    </row>
    <row r="1546" spans="1:32">
      <c r="A1546" s="51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W1546" s="51"/>
      <c r="X1546" s="51"/>
      <c r="Y1546" s="51"/>
      <c r="Z1546" s="51"/>
      <c r="AA1546" s="51"/>
      <c r="AB1546" s="51"/>
      <c r="AC1546" s="51"/>
      <c r="AD1546" s="51"/>
      <c r="AE1546" s="51"/>
      <c r="AF1546" s="51"/>
    </row>
    <row r="1547" spans="1:32">
      <c r="A1547" s="51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W1547" s="51"/>
      <c r="X1547" s="51"/>
      <c r="Y1547" s="51"/>
      <c r="Z1547" s="51"/>
      <c r="AA1547" s="51"/>
      <c r="AB1547" s="51"/>
      <c r="AC1547" s="51"/>
      <c r="AD1547" s="51"/>
      <c r="AE1547" s="51"/>
      <c r="AF1547" s="51"/>
    </row>
    <row r="1548" spans="1:32">
      <c r="A1548" s="51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W1548" s="51"/>
      <c r="X1548" s="51"/>
      <c r="Y1548" s="51"/>
      <c r="Z1548" s="51"/>
      <c r="AA1548" s="51"/>
      <c r="AB1548" s="51"/>
      <c r="AC1548" s="51"/>
      <c r="AD1548" s="51"/>
      <c r="AE1548" s="51"/>
      <c r="AF1548" s="51"/>
    </row>
    <row r="1549" spans="1:32">
      <c r="A1549" s="51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W1549" s="51"/>
      <c r="X1549" s="51"/>
      <c r="Y1549" s="51"/>
      <c r="Z1549" s="51"/>
      <c r="AA1549" s="51"/>
      <c r="AB1549" s="51"/>
      <c r="AC1549" s="51"/>
      <c r="AD1549" s="51"/>
      <c r="AE1549" s="51"/>
      <c r="AF1549" s="51"/>
    </row>
    <row r="1550" spans="1:32">
      <c r="A1550" s="51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W1550" s="51"/>
      <c r="X1550" s="51"/>
      <c r="Y1550" s="51"/>
      <c r="Z1550" s="51"/>
      <c r="AA1550" s="51"/>
      <c r="AB1550" s="51"/>
      <c r="AC1550" s="51"/>
      <c r="AD1550" s="51"/>
      <c r="AE1550" s="51"/>
      <c r="AF1550" s="51"/>
    </row>
    <row r="1551" spans="1:32">
      <c r="A1551" s="51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W1551" s="51"/>
      <c r="X1551" s="51"/>
      <c r="Y1551" s="51"/>
      <c r="Z1551" s="51"/>
      <c r="AA1551" s="51"/>
      <c r="AB1551" s="51"/>
      <c r="AC1551" s="51"/>
      <c r="AD1551" s="51"/>
      <c r="AE1551" s="51"/>
      <c r="AF1551" s="51"/>
    </row>
    <row r="1552" spans="1:32">
      <c r="A1552" s="51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W1552" s="51"/>
      <c r="X1552" s="51"/>
      <c r="Y1552" s="51"/>
      <c r="Z1552" s="51"/>
      <c r="AA1552" s="51"/>
      <c r="AB1552" s="51"/>
      <c r="AC1552" s="51"/>
      <c r="AD1552" s="51"/>
      <c r="AE1552" s="51"/>
      <c r="AF1552" s="51"/>
    </row>
    <row r="1553" spans="1:32">
      <c r="A1553" s="51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W1553" s="51"/>
      <c r="X1553" s="51"/>
      <c r="Y1553" s="51"/>
      <c r="Z1553" s="51"/>
      <c r="AA1553" s="51"/>
      <c r="AB1553" s="51"/>
      <c r="AC1553" s="51"/>
      <c r="AD1553" s="51"/>
      <c r="AE1553" s="51"/>
      <c r="AF1553" s="51"/>
    </row>
    <row r="1554" spans="1:32">
      <c r="A1554" s="51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W1554" s="51"/>
      <c r="X1554" s="51"/>
      <c r="Y1554" s="51"/>
      <c r="Z1554" s="51"/>
      <c r="AA1554" s="51"/>
      <c r="AB1554" s="51"/>
      <c r="AC1554" s="51"/>
      <c r="AD1554" s="51"/>
      <c r="AE1554" s="51"/>
      <c r="AF1554" s="51"/>
    </row>
    <row r="1555" spans="1:32">
      <c r="A1555" s="51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W1555" s="51"/>
      <c r="X1555" s="51"/>
      <c r="Y1555" s="51"/>
      <c r="Z1555" s="51"/>
      <c r="AA1555" s="51"/>
      <c r="AB1555" s="51"/>
      <c r="AC1555" s="51"/>
      <c r="AD1555" s="51"/>
      <c r="AE1555" s="51"/>
      <c r="AF1555" s="51"/>
    </row>
    <row r="1556" spans="1:32">
      <c r="A1556" s="51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W1556" s="51"/>
      <c r="X1556" s="51"/>
      <c r="Y1556" s="51"/>
      <c r="Z1556" s="51"/>
      <c r="AA1556" s="51"/>
      <c r="AB1556" s="51"/>
      <c r="AC1556" s="51"/>
      <c r="AD1556" s="51"/>
      <c r="AE1556" s="51"/>
      <c r="AF1556" s="51"/>
    </row>
    <row r="1557" spans="1:32">
      <c r="A1557" s="51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W1557" s="51"/>
      <c r="X1557" s="51"/>
      <c r="Y1557" s="51"/>
      <c r="Z1557" s="51"/>
      <c r="AA1557" s="51"/>
      <c r="AB1557" s="51"/>
      <c r="AC1557" s="51"/>
      <c r="AD1557" s="51"/>
      <c r="AE1557" s="51"/>
      <c r="AF1557" s="51"/>
    </row>
    <row r="1558" spans="1:32">
      <c r="A1558" s="51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W1558" s="51"/>
      <c r="X1558" s="51"/>
      <c r="Y1558" s="51"/>
      <c r="Z1558" s="51"/>
      <c r="AA1558" s="51"/>
      <c r="AB1558" s="51"/>
      <c r="AC1558" s="51"/>
      <c r="AD1558" s="51"/>
      <c r="AE1558" s="51"/>
      <c r="AF1558" s="51"/>
    </row>
    <row r="1559" spans="1:32">
      <c r="A1559" s="51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W1559" s="51"/>
      <c r="X1559" s="51"/>
      <c r="Y1559" s="51"/>
      <c r="Z1559" s="51"/>
      <c r="AA1559" s="51"/>
      <c r="AB1559" s="51"/>
      <c r="AC1559" s="51"/>
      <c r="AD1559" s="51"/>
      <c r="AE1559" s="51"/>
      <c r="AF1559" s="51"/>
    </row>
    <row r="1560" spans="1:32">
      <c r="A1560" s="51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W1560" s="51"/>
      <c r="X1560" s="51"/>
      <c r="Y1560" s="51"/>
      <c r="Z1560" s="51"/>
      <c r="AA1560" s="51"/>
      <c r="AB1560" s="51"/>
      <c r="AC1560" s="51"/>
      <c r="AD1560" s="51"/>
      <c r="AE1560" s="51"/>
      <c r="AF1560" s="51"/>
    </row>
    <row r="1561" spans="1:32">
      <c r="A1561" s="51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W1561" s="51"/>
      <c r="X1561" s="51"/>
      <c r="Y1561" s="51"/>
      <c r="Z1561" s="51"/>
      <c r="AA1561" s="51"/>
      <c r="AB1561" s="51"/>
      <c r="AC1561" s="51"/>
      <c r="AD1561" s="51"/>
      <c r="AE1561" s="51"/>
      <c r="AF1561" s="51"/>
    </row>
    <row r="1562" spans="1:32">
      <c r="A1562" s="51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W1562" s="51"/>
      <c r="X1562" s="51"/>
      <c r="Y1562" s="51"/>
      <c r="Z1562" s="51"/>
      <c r="AA1562" s="51"/>
      <c r="AB1562" s="51"/>
      <c r="AC1562" s="51"/>
      <c r="AD1562" s="51"/>
      <c r="AE1562" s="51"/>
      <c r="AF1562" s="51"/>
    </row>
    <row r="1563" spans="1:32">
      <c r="A1563" s="51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W1563" s="51"/>
      <c r="X1563" s="51"/>
      <c r="Y1563" s="51"/>
      <c r="Z1563" s="51"/>
      <c r="AA1563" s="51"/>
      <c r="AB1563" s="51"/>
      <c r="AC1563" s="51"/>
      <c r="AD1563" s="51"/>
      <c r="AE1563" s="51"/>
      <c r="AF1563" s="51"/>
    </row>
    <row r="1564" spans="1:32">
      <c r="A1564" s="51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W1564" s="51"/>
      <c r="X1564" s="51"/>
      <c r="Y1564" s="51"/>
      <c r="Z1564" s="51"/>
      <c r="AA1564" s="51"/>
      <c r="AB1564" s="51"/>
      <c r="AC1564" s="51"/>
      <c r="AD1564" s="51"/>
      <c r="AE1564" s="51"/>
      <c r="AF1564" s="51"/>
    </row>
    <row r="1565" spans="1:32">
      <c r="A1565" s="51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W1565" s="51"/>
      <c r="X1565" s="51"/>
      <c r="Y1565" s="51"/>
      <c r="Z1565" s="51"/>
      <c r="AA1565" s="51"/>
      <c r="AB1565" s="51"/>
      <c r="AC1565" s="51"/>
      <c r="AD1565" s="51"/>
      <c r="AE1565" s="51"/>
      <c r="AF1565" s="51"/>
    </row>
    <row r="1566" spans="1:32">
      <c r="A1566" s="51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W1566" s="51"/>
      <c r="X1566" s="51"/>
      <c r="Y1566" s="51"/>
      <c r="Z1566" s="51"/>
      <c r="AA1566" s="51"/>
      <c r="AB1566" s="51"/>
      <c r="AC1566" s="51"/>
      <c r="AD1566" s="51"/>
      <c r="AE1566" s="51"/>
      <c r="AF1566" s="51"/>
    </row>
    <row r="1567" spans="1:32">
      <c r="A1567" s="51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W1567" s="51"/>
      <c r="X1567" s="51"/>
      <c r="Y1567" s="51"/>
      <c r="Z1567" s="51"/>
      <c r="AA1567" s="51"/>
      <c r="AB1567" s="51"/>
      <c r="AC1567" s="51"/>
      <c r="AD1567" s="51"/>
      <c r="AE1567" s="51"/>
      <c r="AF1567" s="51"/>
    </row>
    <row r="1568" spans="1:32">
      <c r="A1568" s="51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W1568" s="51"/>
      <c r="X1568" s="51"/>
      <c r="Y1568" s="51"/>
      <c r="Z1568" s="51"/>
      <c r="AA1568" s="51"/>
      <c r="AB1568" s="51"/>
      <c r="AC1568" s="51"/>
      <c r="AD1568" s="51"/>
      <c r="AE1568" s="51"/>
      <c r="AF1568" s="51"/>
    </row>
    <row r="1569" spans="1:32">
      <c r="A1569" s="51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W1569" s="51"/>
      <c r="X1569" s="51"/>
      <c r="Y1569" s="51"/>
      <c r="Z1569" s="51"/>
      <c r="AA1569" s="51"/>
      <c r="AB1569" s="51"/>
      <c r="AC1569" s="51"/>
      <c r="AD1569" s="51"/>
      <c r="AE1569" s="51"/>
      <c r="AF1569" s="51"/>
    </row>
    <row r="1570" spans="1:32">
      <c r="A1570" s="51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W1570" s="51"/>
      <c r="X1570" s="51"/>
      <c r="Y1570" s="51"/>
      <c r="Z1570" s="51"/>
      <c r="AA1570" s="51"/>
      <c r="AB1570" s="51"/>
      <c r="AC1570" s="51"/>
      <c r="AD1570" s="51"/>
      <c r="AE1570" s="51"/>
      <c r="AF1570" s="51"/>
    </row>
    <row r="1571" spans="1:32">
      <c r="A1571" s="51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W1571" s="51"/>
      <c r="X1571" s="51"/>
      <c r="Y1571" s="51"/>
      <c r="Z1571" s="51"/>
      <c r="AA1571" s="51"/>
      <c r="AB1571" s="51"/>
      <c r="AC1571" s="51"/>
      <c r="AD1571" s="51"/>
      <c r="AE1571" s="51"/>
      <c r="AF1571" s="51"/>
    </row>
    <row r="1572" spans="1:32">
      <c r="A1572" s="51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W1572" s="51"/>
      <c r="X1572" s="51"/>
      <c r="Y1572" s="51"/>
      <c r="Z1572" s="51"/>
      <c r="AA1572" s="51"/>
      <c r="AB1572" s="51"/>
      <c r="AC1572" s="51"/>
      <c r="AD1572" s="51"/>
      <c r="AE1572" s="51"/>
      <c r="AF1572" s="51"/>
    </row>
    <row r="1573" spans="1:32">
      <c r="A1573" s="51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W1573" s="51"/>
      <c r="X1573" s="51"/>
      <c r="Y1573" s="51"/>
      <c r="Z1573" s="51"/>
      <c r="AA1573" s="51"/>
      <c r="AB1573" s="51"/>
      <c r="AC1573" s="51"/>
      <c r="AD1573" s="51"/>
      <c r="AE1573" s="51"/>
      <c r="AF1573" s="51"/>
    </row>
    <row r="1574" spans="1:32">
      <c r="A1574" s="51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W1574" s="51"/>
      <c r="X1574" s="51"/>
      <c r="Y1574" s="51"/>
      <c r="Z1574" s="51"/>
      <c r="AA1574" s="51"/>
      <c r="AB1574" s="51"/>
      <c r="AC1574" s="51"/>
      <c r="AD1574" s="51"/>
      <c r="AE1574" s="51"/>
      <c r="AF1574" s="51"/>
    </row>
    <row r="1575" spans="1:32">
      <c r="A1575" s="51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W1575" s="51"/>
      <c r="X1575" s="51"/>
      <c r="Y1575" s="51"/>
      <c r="Z1575" s="51"/>
      <c r="AA1575" s="51"/>
      <c r="AB1575" s="51"/>
      <c r="AC1575" s="51"/>
      <c r="AD1575" s="51"/>
      <c r="AE1575" s="51"/>
      <c r="AF1575" s="51"/>
    </row>
    <row r="1576" spans="1:32">
      <c r="A1576" s="51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W1576" s="51"/>
      <c r="X1576" s="51"/>
      <c r="Y1576" s="51"/>
      <c r="Z1576" s="51"/>
      <c r="AA1576" s="51"/>
      <c r="AB1576" s="51"/>
      <c r="AC1576" s="51"/>
      <c r="AD1576" s="51"/>
      <c r="AE1576" s="51"/>
      <c r="AF1576" s="51"/>
    </row>
    <row r="1577" spans="1:32">
      <c r="A1577" s="51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W1577" s="51"/>
      <c r="X1577" s="51"/>
      <c r="Y1577" s="51"/>
      <c r="Z1577" s="51"/>
      <c r="AA1577" s="51"/>
      <c r="AB1577" s="51"/>
      <c r="AC1577" s="51"/>
      <c r="AD1577" s="51"/>
      <c r="AE1577" s="51"/>
      <c r="AF1577" s="51"/>
    </row>
    <row r="1578" spans="1:32">
      <c r="A1578" s="51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W1578" s="51"/>
      <c r="X1578" s="51"/>
      <c r="Y1578" s="51"/>
      <c r="Z1578" s="51"/>
      <c r="AA1578" s="51"/>
      <c r="AB1578" s="51"/>
      <c r="AC1578" s="51"/>
      <c r="AD1578" s="51"/>
      <c r="AE1578" s="51"/>
      <c r="AF1578" s="51"/>
    </row>
    <row r="1579" spans="1:32">
      <c r="A1579" s="51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W1579" s="51"/>
      <c r="X1579" s="51"/>
      <c r="Y1579" s="51"/>
      <c r="Z1579" s="51"/>
      <c r="AA1579" s="51"/>
      <c r="AB1579" s="51"/>
      <c r="AC1579" s="51"/>
      <c r="AD1579" s="51"/>
      <c r="AE1579" s="51"/>
      <c r="AF1579" s="51"/>
    </row>
    <row r="1580" spans="1:32">
      <c r="A1580" s="51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W1580" s="51"/>
      <c r="X1580" s="51"/>
      <c r="Y1580" s="51"/>
      <c r="Z1580" s="51"/>
      <c r="AA1580" s="51"/>
      <c r="AB1580" s="51"/>
      <c r="AC1580" s="51"/>
      <c r="AD1580" s="51"/>
      <c r="AE1580" s="51"/>
      <c r="AF1580" s="51"/>
    </row>
    <row r="1581" spans="1:32">
      <c r="A1581" s="51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W1581" s="51"/>
      <c r="X1581" s="51"/>
      <c r="Y1581" s="51"/>
      <c r="Z1581" s="51"/>
      <c r="AA1581" s="51"/>
      <c r="AB1581" s="51"/>
      <c r="AC1581" s="51"/>
      <c r="AD1581" s="51"/>
      <c r="AE1581" s="51"/>
      <c r="AF1581" s="51"/>
    </row>
    <row r="1582" spans="1:32">
      <c r="A1582" s="51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W1582" s="51"/>
      <c r="X1582" s="51"/>
      <c r="Y1582" s="51"/>
      <c r="Z1582" s="51"/>
      <c r="AA1582" s="51"/>
      <c r="AB1582" s="51"/>
      <c r="AC1582" s="51"/>
      <c r="AD1582" s="51"/>
      <c r="AE1582" s="51"/>
      <c r="AF1582" s="51"/>
    </row>
    <row r="1583" spans="1:32">
      <c r="A1583" s="51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W1583" s="51"/>
      <c r="X1583" s="51"/>
      <c r="Y1583" s="51"/>
      <c r="Z1583" s="51"/>
      <c r="AA1583" s="51"/>
      <c r="AB1583" s="51"/>
      <c r="AC1583" s="51"/>
      <c r="AD1583" s="51"/>
      <c r="AE1583" s="51"/>
      <c r="AF1583" s="51"/>
    </row>
    <row r="1584" spans="1:32">
      <c r="A1584" s="51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W1584" s="51"/>
      <c r="X1584" s="51"/>
      <c r="Y1584" s="51"/>
      <c r="Z1584" s="51"/>
      <c r="AA1584" s="51"/>
      <c r="AB1584" s="51"/>
      <c r="AC1584" s="51"/>
      <c r="AD1584" s="51"/>
      <c r="AE1584" s="51"/>
      <c r="AF1584" s="51"/>
    </row>
    <row r="1585" spans="1:32">
      <c r="A1585" s="51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W1585" s="51"/>
      <c r="X1585" s="51"/>
      <c r="Y1585" s="51"/>
      <c r="Z1585" s="51"/>
      <c r="AA1585" s="51"/>
      <c r="AB1585" s="51"/>
      <c r="AC1585" s="51"/>
      <c r="AD1585" s="51"/>
      <c r="AE1585" s="51"/>
      <c r="AF1585" s="51"/>
    </row>
    <row r="1586" spans="1:32">
      <c r="A1586" s="51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W1586" s="51"/>
      <c r="X1586" s="51"/>
      <c r="Y1586" s="51"/>
      <c r="Z1586" s="51"/>
      <c r="AA1586" s="51"/>
      <c r="AB1586" s="51"/>
      <c r="AC1586" s="51"/>
      <c r="AD1586" s="51"/>
      <c r="AE1586" s="51"/>
      <c r="AF1586" s="51"/>
    </row>
    <row r="1587" spans="1:32">
      <c r="A1587" s="51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W1587" s="51"/>
      <c r="X1587" s="51"/>
      <c r="Y1587" s="51"/>
      <c r="Z1587" s="51"/>
      <c r="AA1587" s="51"/>
      <c r="AB1587" s="51"/>
      <c r="AC1587" s="51"/>
      <c r="AD1587" s="51"/>
      <c r="AE1587" s="51"/>
      <c r="AF1587" s="51"/>
    </row>
    <row r="1588" spans="1:32">
      <c r="A1588" s="51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W1588" s="51"/>
      <c r="X1588" s="51"/>
      <c r="Y1588" s="51"/>
      <c r="Z1588" s="51"/>
      <c r="AA1588" s="51"/>
      <c r="AB1588" s="51"/>
      <c r="AC1588" s="51"/>
      <c r="AD1588" s="51"/>
      <c r="AE1588" s="51"/>
      <c r="AF1588" s="51"/>
    </row>
    <row r="1589" spans="1:32">
      <c r="A1589" s="51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W1589" s="51"/>
      <c r="X1589" s="51"/>
      <c r="Y1589" s="51"/>
      <c r="Z1589" s="51"/>
      <c r="AA1589" s="51"/>
      <c r="AB1589" s="51"/>
      <c r="AC1589" s="51"/>
      <c r="AD1589" s="51"/>
      <c r="AE1589" s="51"/>
      <c r="AF1589" s="51"/>
    </row>
    <row r="1590" spans="1:32">
      <c r="A1590" s="51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W1590" s="51"/>
      <c r="X1590" s="51"/>
      <c r="Y1590" s="51"/>
      <c r="Z1590" s="51"/>
      <c r="AA1590" s="51"/>
      <c r="AB1590" s="51"/>
      <c r="AC1590" s="51"/>
      <c r="AD1590" s="51"/>
      <c r="AE1590" s="51"/>
      <c r="AF1590" s="51"/>
    </row>
    <row r="1591" spans="1:32">
      <c r="A1591" s="51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W1591" s="51"/>
      <c r="X1591" s="51"/>
      <c r="Y1591" s="51"/>
      <c r="Z1591" s="51"/>
      <c r="AA1591" s="51"/>
      <c r="AB1591" s="51"/>
      <c r="AC1591" s="51"/>
      <c r="AD1591" s="51"/>
      <c r="AE1591" s="51"/>
      <c r="AF1591" s="51"/>
    </row>
    <row r="1592" spans="1:32">
      <c r="A1592" s="51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W1592" s="51"/>
      <c r="X1592" s="51"/>
      <c r="Y1592" s="51"/>
      <c r="Z1592" s="51"/>
      <c r="AA1592" s="51"/>
      <c r="AB1592" s="51"/>
      <c r="AC1592" s="51"/>
      <c r="AD1592" s="51"/>
      <c r="AE1592" s="51"/>
      <c r="AF1592" s="51"/>
    </row>
    <row r="1593" spans="1:32">
      <c r="A1593" s="51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W1593" s="51"/>
      <c r="X1593" s="51"/>
      <c r="Y1593" s="51"/>
      <c r="Z1593" s="51"/>
      <c r="AA1593" s="51"/>
      <c r="AB1593" s="51"/>
      <c r="AC1593" s="51"/>
      <c r="AD1593" s="51"/>
      <c r="AE1593" s="51"/>
      <c r="AF1593" s="51"/>
    </row>
    <row r="1594" spans="1:32">
      <c r="A1594" s="51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W1594" s="51"/>
      <c r="X1594" s="51"/>
      <c r="Y1594" s="51"/>
      <c r="Z1594" s="51"/>
      <c r="AA1594" s="51"/>
      <c r="AB1594" s="51"/>
      <c r="AC1594" s="51"/>
      <c r="AD1594" s="51"/>
      <c r="AE1594" s="51"/>
      <c r="AF1594" s="51"/>
    </row>
    <row r="1595" spans="1:32">
      <c r="A1595" s="51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W1595" s="51"/>
      <c r="X1595" s="51"/>
      <c r="Y1595" s="51"/>
      <c r="Z1595" s="51"/>
      <c r="AA1595" s="51"/>
      <c r="AB1595" s="51"/>
      <c r="AC1595" s="51"/>
      <c r="AD1595" s="51"/>
      <c r="AE1595" s="51"/>
      <c r="AF1595" s="51"/>
    </row>
    <row r="1596" spans="1:32">
      <c r="A1596" s="51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W1596" s="51"/>
      <c r="X1596" s="51"/>
      <c r="Y1596" s="51"/>
      <c r="Z1596" s="51"/>
      <c r="AA1596" s="51"/>
      <c r="AB1596" s="51"/>
      <c r="AC1596" s="51"/>
      <c r="AD1596" s="51"/>
      <c r="AE1596" s="51"/>
      <c r="AF1596" s="51"/>
    </row>
    <row r="1597" spans="1:32">
      <c r="A1597" s="51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W1597" s="51"/>
      <c r="X1597" s="51"/>
      <c r="Y1597" s="51"/>
      <c r="Z1597" s="51"/>
      <c r="AA1597" s="51"/>
      <c r="AB1597" s="51"/>
      <c r="AC1597" s="51"/>
      <c r="AD1597" s="51"/>
      <c r="AE1597" s="51"/>
      <c r="AF1597" s="51"/>
    </row>
    <row r="1598" spans="1:32">
      <c r="A1598" s="51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W1598" s="51"/>
      <c r="X1598" s="51"/>
      <c r="Y1598" s="51"/>
      <c r="Z1598" s="51"/>
      <c r="AA1598" s="51"/>
      <c r="AB1598" s="51"/>
      <c r="AC1598" s="51"/>
      <c r="AD1598" s="51"/>
      <c r="AE1598" s="51"/>
      <c r="AF1598" s="51"/>
    </row>
    <row r="1599" spans="1:32">
      <c r="A1599" s="51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W1599" s="51"/>
      <c r="X1599" s="51"/>
      <c r="Y1599" s="51"/>
      <c r="Z1599" s="51"/>
      <c r="AA1599" s="51"/>
      <c r="AB1599" s="51"/>
      <c r="AC1599" s="51"/>
      <c r="AD1599" s="51"/>
      <c r="AE1599" s="51"/>
      <c r="AF1599" s="51"/>
    </row>
    <row r="1600" spans="1:32">
      <c r="A1600" s="51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W1600" s="51"/>
      <c r="X1600" s="51"/>
      <c r="Y1600" s="51"/>
      <c r="Z1600" s="51"/>
      <c r="AA1600" s="51"/>
      <c r="AB1600" s="51"/>
      <c r="AC1600" s="51"/>
      <c r="AD1600" s="51"/>
      <c r="AE1600" s="51"/>
      <c r="AF1600" s="51"/>
    </row>
    <row r="1601" spans="1:32">
      <c r="A1601" s="51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W1601" s="51"/>
      <c r="X1601" s="51"/>
      <c r="Y1601" s="51"/>
      <c r="Z1601" s="51"/>
      <c r="AA1601" s="51"/>
      <c r="AB1601" s="51"/>
      <c r="AC1601" s="51"/>
      <c r="AD1601" s="51"/>
      <c r="AE1601" s="51"/>
      <c r="AF1601" s="51"/>
    </row>
    <row r="1602" spans="1:32">
      <c r="A1602" s="51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W1602" s="51"/>
      <c r="X1602" s="51"/>
      <c r="Y1602" s="51"/>
      <c r="Z1602" s="51"/>
      <c r="AA1602" s="51"/>
      <c r="AB1602" s="51"/>
      <c r="AC1602" s="51"/>
      <c r="AD1602" s="51"/>
      <c r="AE1602" s="51"/>
      <c r="AF1602" s="51"/>
    </row>
    <row r="1603" spans="1:32">
      <c r="A1603" s="51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W1603" s="51"/>
      <c r="X1603" s="51"/>
      <c r="Y1603" s="51"/>
      <c r="Z1603" s="51"/>
      <c r="AA1603" s="51"/>
      <c r="AB1603" s="51"/>
      <c r="AC1603" s="51"/>
      <c r="AD1603" s="51"/>
      <c r="AE1603" s="51"/>
      <c r="AF1603" s="51"/>
    </row>
    <row r="1604" spans="1:32">
      <c r="A1604" s="51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W1604" s="51"/>
      <c r="X1604" s="51"/>
      <c r="Y1604" s="51"/>
      <c r="Z1604" s="51"/>
      <c r="AA1604" s="51"/>
      <c r="AB1604" s="51"/>
      <c r="AC1604" s="51"/>
      <c r="AD1604" s="51"/>
      <c r="AE1604" s="51"/>
      <c r="AF1604" s="51"/>
    </row>
    <row r="1605" spans="1:32">
      <c r="A1605" s="51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W1605" s="51"/>
      <c r="X1605" s="51"/>
      <c r="Y1605" s="51"/>
      <c r="Z1605" s="51"/>
      <c r="AA1605" s="51"/>
      <c r="AB1605" s="51"/>
      <c r="AC1605" s="51"/>
      <c r="AD1605" s="51"/>
      <c r="AE1605" s="51"/>
      <c r="AF1605" s="51"/>
    </row>
    <row r="1606" spans="1:32">
      <c r="A1606" s="51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W1606" s="51"/>
      <c r="X1606" s="51"/>
      <c r="Y1606" s="51"/>
      <c r="Z1606" s="51"/>
      <c r="AA1606" s="51"/>
      <c r="AB1606" s="51"/>
      <c r="AC1606" s="51"/>
      <c r="AD1606" s="51"/>
      <c r="AE1606" s="51"/>
      <c r="AF1606" s="51"/>
    </row>
    <row r="1607" spans="1:32">
      <c r="A1607" s="51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W1607" s="51"/>
      <c r="X1607" s="51"/>
      <c r="Y1607" s="51"/>
      <c r="Z1607" s="51"/>
      <c r="AA1607" s="51"/>
      <c r="AB1607" s="51"/>
      <c r="AC1607" s="51"/>
      <c r="AD1607" s="51"/>
      <c r="AE1607" s="51"/>
      <c r="AF1607" s="51"/>
    </row>
    <row r="1608" spans="1:32">
      <c r="A1608" s="51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W1608" s="51"/>
      <c r="X1608" s="51"/>
      <c r="Y1608" s="51"/>
      <c r="Z1608" s="51"/>
      <c r="AA1608" s="51"/>
      <c r="AB1608" s="51"/>
      <c r="AC1608" s="51"/>
      <c r="AD1608" s="51"/>
      <c r="AE1608" s="51"/>
      <c r="AF1608" s="51"/>
    </row>
    <row r="1609" spans="1:32">
      <c r="A1609" s="51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W1609" s="51"/>
      <c r="X1609" s="51"/>
      <c r="Y1609" s="51"/>
      <c r="Z1609" s="51"/>
      <c r="AA1609" s="51"/>
      <c r="AB1609" s="51"/>
      <c r="AC1609" s="51"/>
      <c r="AD1609" s="51"/>
      <c r="AE1609" s="51"/>
      <c r="AF1609" s="51"/>
    </row>
    <row r="1610" spans="1:32">
      <c r="A1610" s="51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W1610" s="51"/>
      <c r="X1610" s="51"/>
      <c r="Y1610" s="51"/>
      <c r="Z1610" s="51"/>
      <c r="AA1610" s="51"/>
      <c r="AB1610" s="51"/>
      <c r="AC1610" s="51"/>
      <c r="AD1610" s="51"/>
      <c r="AE1610" s="51"/>
      <c r="AF1610" s="51"/>
    </row>
    <row r="1611" spans="1:32">
      <c r="A1611" s="51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W1611" s="51"/>
      <c r="X1611" s="51"/>
      <c r="Y1611" s="51"/>
      <c r="Z1611" s="51"/>
      <c r="AA1611" s="51"/>
      <c r="AB1611" s="51"/>
      <c r="AC1611" s="51"/>
      <c r="AD1611" s="51"/>
      <c r="AE1611" s="51"/>
      <c r="AF1611" s="51"/>
    </row>
    <row r="1612" spans="1:32">
      <c r="A1612" s="51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W1612" s="51"/>
      <c r="X1612" s="51"/>
      <c r="Y1612" s="51"/>
      <c r="Z1612" s="51"/>
      <c r="AA1612" s="51"/>
      <c r="AB1612" s="51"/>
      <c r="AC1612" s="51"/>
      <c r="AD1612" s="51"/>
      <c r="AE1612" s="51"/>
      <c r="AF1612" s="51"/>
    </row>
    <row r="1613" spans="1:32">
      <c r="A1613" s="51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W1613" s="51"/>
      <c r="X1613" s="51"/>
      <c r="Y1613" s="51"/>
      <c r="Z1613" s="51"/>
      <c r="AA1613" s="51"/>
      <c r="AB1613" s="51"/>
      <c r="AC1613" s="51"/>
      <c r="AD1613" s="51"/>
      <c r="AE1613" s="51"/>
      <c r="AF1613" s="51"/>
    </row>
    <row r="1614" spans="1:32">
      <c r="A1614" s="51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W1614" s="51"/>
      <c r="X1614" s="51"/>
      <c r="Y1614" s="51"/>
      <c r="Z1614" s="51"/>
      <c r="AA1614" s="51"/>
      <c r="AB1614" s="51"/>
      <c r="AC1614" s="51"/>
      <c r="AD1614" s="51"/>
      <c r="AE1614" s="51"/>
      <c r="AF1614" s="51"/>
    </row>
    <row r="1615" spans="1:32">
      <c r="A1615" s="51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W1615" s="51"/>
      <c r="X1615" s="51"/>
      <c r="Y1615" s="51"/>
      <c r="Z1615" s="51"/>
      <c r="AA1615" s="51"/>
      <c r="AB1615" s="51"/>
      <c r="AC1615" s="51"/>
      <c r="AD1615" s="51"/>
      <c r="AE1615" s="51"/>
      <c r="AF1615" s="51"/>
    </row>
    <row r="1616" spans="1:32">
      <c r="A1616" s="51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W1616" s="51"/>
      <c r="X1616" s="51"/>
      <c r="Y1616" s="51"/>
      <c r="Z1616" s="51"/>
      <c r="AA1616" s="51"/>
      <c r="AB1616" s="51"/>
      <c r="AC1616" s="51"/>
      <c r="AD1616" s="51"/>
      <c r="AE1616" s="51"/>
      <c r="AF1616" s="51"/>
    </row>
    <row r="1617" spans="1:32">
      <c r="A1617" s="51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W1617" s="51"/>
      <c r="X1617" s="51"/>
      <c r="Y1617" s="51"/>
      <c r="Z1617" s="51"/>
      <c r="AA1617" s="51"/>
      <c r="AB1617" s="51"/>
      <c r="AC1617" s="51"/>
      <c r="AD1617" s="51"/>
      <c r="AE1617" s="51"/>
      <c r="AF1617" s="51"/>
    </row>
    <row r="1618" spans="1:32">
      <c r="A1618" s="51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W1618" s="51"/>
      <c r="X1618" s="51"/>
      <c r="Y1618" s="51"/>
      <c r="Z1618" s="51"/>
      <c r="AA1618" s="51"/>
      <c r="AB1618" s="51"/>
      <c r="AC1618" s="51"/>
      <c r="AD1618" s="51"/>
      <c r="AE1618" s="51"/>
      <c r="AF1618" s="51"/>
    </row>
    <row r="1619" spans="1:32">
      <c r="A1619" s="51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W1619" s="51"/>
      <c r="X1619" s="51"/>
      <c r="Y1619" s="51"/>
      <c r="Z1619" s="51"/>
      <c r="AA1619" s="51"/>
      <c r="AB1619" s="51"/>
      <c r="AC1619" s="51"/>
      <c r="AD1619" s="51"/>
      <c r="AE1619" s="51"/>
      <c r="AF1619" s="51"/>
    </row>
    <row r="1620" spans="1:32">
      <c r="A1620" s="51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W1620" s="51"/>
      <c r="X1620" s="51"/>
      <c r="Y1620" s="51"/>
      <c r="Z1620" s="51"/>
      <c r="AA1620" s="51"/>
      <c r="AB1620" s="51"/>
      <c r="AC1620" s="51"/>
      <c r="AD1620" s="51"/>
      <c r="AE1620" s="51"/>
      <c r="AF1620" s="51"/>
    </row>
    <row r="1621" spans="1:32">
      <c r="A1621" s="51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W1621" s="51"/>
      <c r="X1621" s="51"/>
      <c r="Y1621" s="51"/>
      <c r="Z1621" s="51"/>
      <c r="AA1621" s="51"/>
      <c r="AB1621" s="51"/>
      <c r="AC1621" s="51"/>
      <c r="AD1621" s="51"/>
      <c r="AE1621" s="51"/>
      <c r="AF1621" s="51"/>
    </row>
    <row r="1622" spans="1:32">
      <c r="A1622" s="51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W1622" s="51"/>
      <c r="X1622" s="51"/>
      <c r="Y1622" s="51"/>
      <c r="Z1622" s="51"/>
      <c r="AA1622" s="51"/>
      <c r="AB1622" s="51"/>
      <c r="AC1622" s="51"/>
      <c r="AD1622" s="51"/>
      <c r="AE1622" s="51"/>
      <c r="AF1622" s="51"/>
    </row>
    <row r="1623" spans="1:32">
      <c r="A1623" s="51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W1623" s="51"/>
      <c r="X1623" s="51"/>
      <c r="Y1623" s="51"/>
      <c r="Z1623" s="51"/>
      <c r="AA1623" s="51"/>
      <c r="AB1623" s="51"/>
      <c r="AC1623" s="51"/>
      <c r="AD1623" s="51"/>
      <c r="AE1623" s="51"/>
      <c r="AF1623" s="51"/>
    </row>
    <row r="1624" spans="1:32">
      <c r="A1624" s="51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W1624" s="51"/>
      <c r="X1624" s="51"/>
      <c r="Y1624" s="51"/>
      <c r="Z1624" s="51"/>
      <c r="AA1624" s="51"/>
      <c r="AB1624" s="51"/>
      <c r="AC1624" s="51"/>
      <c r="AD1624" s="51"/>
      <c r="AE1624" s="51"/>
      <c r="AF1624" s="51"/>
    </row>
    <row r="1625" spans="1:32">
      <c r="A1625" s="51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W1625" s="51"/>
      <c r="X1625" s="51"/>
      <c r="Y1625" s="51"/>
      <c r="Z1625" s="51"/>
      <c r="AA1625" s="51"/>
      <c r="AB1625" s="51"/>
      <c r="AC1625" s="51"/>
      <c r="AD1625" s="51"/>
      <c r="AE1625" s="51"/>
      <c r="AF1625" s="51"/>
    </row>
    <row r="1626" spans="1:32">
      <c r="A1626" s="51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W1626" s="51"/>
      <c r="X1626" s="51"/>
      <c r="Y1626" s="51"/>
      <c r="Z1626" s="51"/>
      <c r="AA1626" s="51"/>
      <c r="AB1626" s="51"/>
      <c r="AC1626" s="51"/>
      <c r="AD1626" s="51"/>
      <c r="AE1626" s="51"/>
      <c r="AF1626" s="51"/>
    </row>
    <row r="1627" spans="1:32">
      <c r="A1627" s="51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W1627" s="51"/>
      <c r="X1627" s="51"/>
      <c r="Y1627" s="51"/>
      <c r="Z1627" s="51"/>
      <c r="AA1627" s="51"/>
      <c r="AB1627" s="51"/>
      <c r="AC1627" s="51"/>
      <c r="AD1627" s="51"/>
      <c r="AE1627" s="51"/>
      <c r="AF1627" s="51"/>
    </row>
    <row r="1628" spans="1:32">
      <c r="A1628" s="51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W1628" s="51"/>
      <c r="X1628" s="51"/>
      <c r="Y1628" s="51"/>
      <c r="Z1628" s="51"/>
      <c r="AA1628" s="51"/>
      <c r="AB1628" s="51"/>
      <c r="AC1628" s="51"/>
      <c r="AD1628" s="51"/>
      <c r="AE1628" s="51"/>
      <c r="AF1628" s="51"/>
    </row>
    <row r="1629" spans="1:32">
      <c r="A1629" s="51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W1629" s="51"/>
      <c r="X1629" s="51"/>
      <c r="Y1629" s="51"/>
      <c r="Z1629" s="51"/>
      <c r="AA1629" s="51"/>
      <c r="AB1629" s="51"/>
      <c r="AC1629" s="51"/>
      <c r="AD1629" s="51"/>
      <c r="AE1629" s="51"/>
      <c r="AF1629" s="51"/>
    </row>
    <row r="1630" spans="1:32">
      <c r="A1630" s="51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W1630" s="51"/>
      <c r="X1630" s="51"/>
      <c r="Y1630" s="51"/>
      <c r="Z1630" s="51"/>
      <c r="AA1630" s="51"/>
      <c r="AB1630" s="51"/>
      <c r="AC1630" s="51"/>
      <c r="AD1630" s="51"/>
      <c r="AE1630" s="51"/>
      <c r="AF1630" s="51"/>
    </row>
    <row r="1631" spans="1:32">
      <c r="A1631" s="51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W1631" s="51"/>
      <c r="X1631" s="51"/>
      <c r="Y1631" s="51"/>
      <c r="Z1631" s="51"/>
      <c r="AA1631" s="51"/>
      <c r="AB1631" s="51"/>
      <c r="AC1631" s="51"/>
      <c r="AD1631" s="51"/>
      <c r="AE1631" s="51"/>
      <c r="AF1631" s="51"/>
    </row>
    <row r="1632" spans="1:32">
      <c r="A1632" s="51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W1632" s="51"/>
      <c r="X1632" s="51"/>
      <c r="Y1632" s="51"/>
      <c r="Z1632" s="51"/>
      <c r="AA1632" s="51"/>
      <c r="AB1632" s="51"/>
      <c r="AC1632" s="51"/>
      <c r="AD1632" s="51"/>
      <c r="AE1632" s="51"/>
      <c r="AF1632" s="51"/>
    </row>
    <row r="1633" spans="1:32">
      <c r="A1633" s="51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W1633" s="51"/>
      <c r="X1633" s="51"/>
      <c r="Y1633" s="51"/>
      <c r="Z1633" s="51"/>
      <c r="AA1633" s="51"/>
      <c r="AB1633" s="51"/>
      <c r="AC1633" s="51"/>
      <c r="AD1633" s="51"/>
      <c r="AE1633" s="51"/>
      <c r="AF1633" s="51"/>
    </row>
    <row r="1634" spans="1:32">
      <c r="A1634" s="51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W1634" s="51"/>
      <c r="X1634" s="51"/>
      <c r="Y1634" s="51"/>
      <c r="Z1634" s="51"/>
      <c r="AA1634" s="51"/>
      <c r="AB1634" s="51"/>
      <c r="AC1634" s="51"/>
      <c r="AD1634" s="51"/>
      <c r="AE1634" s="51"/>
      <c r="AF1634" s="51"/>
    </row>
    <row r="1635" spans="1:32">
      <c r="A1635" s="51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W1635" s="51"/>
      <c r="X1635" s="51"/>
      <c r="Y1635" s="51"/>
      <c r="Z1635" s="51"/>
      <c r="AA1635" s="51"/>
      <c r="AB1635" s="51"/>
      <c r="AC1635" s="51"/>
      <c r="AD1635" s="51"/>
      <c r="AE1635" s="51"/>
      <c r="AF1635" s="51"/>
    </row>
    <row r="1636" spans="1:32">
      <c r="A1636" s="51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W1636" s="51"/>
      <c r="X1636" s="51"/>
      <c r="Y1636" s="51"/>
      <c r="Z1636" s="51"/>
      <c r="AA1636" s="51"/>
      <c r="AB1636" s="51"/>
      <c r="AC1636" s="51"/>
      <c r="AD1636" s="51"/>
      <c r="AE1636" s="51"/>
      <c r="AF1636" s="51"/>
    </row>
    <row r="1637" spans="1:32">
      <c r="A1637" s="51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W1637" s="51"/>
      <c r="X1637" s="51"/>
      <c r="Y1637" s="51"/>
      <c r="Z1637" s="51"/>
      <c r="AA1637" s="51"/>
      <c r="AB1637" s="51"/>
      <c r="AC1637" s="51"/>
      <c r="AD1637" s="51"/>
      <c r="AE1637" s="51"/>
      <c r="AF1637" s="51"/>
    </row>
    <row r="1638" spans="1:32">
      <c r="A1638" s="51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W1638" s="51"/>
      <c r="X1638" s="51"/>
      <c r="Y1638" s="51"/>
      <c r="Z1638" s="51"/>
      <c r="AA1638" s="51"/>
      <c r="AB1638" s="51"/>
      <c r="AC1638" s="51"/>
      <c r="AD1638" s="51"/>
      <c r="AE1638" s="51"/>
      <c r="AF1638" s="51"/>
    </row>
    <row r="1639" spans="1:32">
      <c r="A1639" s="51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W1639" s="51"/>
      <c r="X1639" s="51"/>
      <c r="Y1639" s="51"/>
      <c r="Z1639" s="51"/>
      <c r="AA1639" s="51"/>
      <c r="AB1639" s="51"/>
      <c r="AC1639" s="51"/>
      <c r="AD1639" s="51"/>
      <c r="AE1639" s="51"/>
      <c r="AF1639" s="51"/>
    </row>
    <row r="1640" spans="1:32">
      <c r="A1640" s="51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W1640" s="51"/>
      <c r="X1640" s="51"/>
      <c r="Y1640" s="51"/>
      <c r="Z1640" s="51"/>
      <c r="AA1640" s="51"/>
      <c r="AB1640" s="51"/>
      <c r="AC1640" s="51"/>
      <c r="AD1640" s="51"/>
      <c r="AE1640" s="51"/>
      <c r="AF1640" s="51"/>
    </row>
    <row r="1641" spans="1:32">
      <c r="A1641" s="51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W1641" s="51"/>
      <c r="X1641" s="51"/>
      <c r="Y1641" s="51"/>
      <c r="Z1641" s="51"/>
      <c r="AA1641" s="51"/>
      <c r="AB1641" s="51"/>
      <c r="AC1641" s="51"/>
      <c r="AD1641" s="51"/>
      <c r="AE1641" s="51"/>
      <c r="AF1641" s="51"/>
    </row>
    <row r="1642" spans="1:32">
      <c r="A1642" s="51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W1642" s="51"/>
      <c r="X1642" s="51"/>
      <c r="Y1642" s="51"/>
      <c r="Z1642" s="51"/>
      <c r="AA1642" s="51"/>
      <c r="AB1642" s="51"/>
      <c r="AC1642" s="51"/>
      <c r="AD1642" s="51"/>
      <c r="AE1642" s="51"/>
      <c r="AF1642" s="51"/>
    </row>
    <row r="1643" spans="1:32">
      <c r="A1643" s="51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W1643" s="51"/>
      <c r="X1643" s="51"/>
      <c r="Y1643" s="51"/>
      <c r="Z1643" s="51"/>
      <c r="AA1643" s="51"/>
      <c r="AB1643" s="51"/>
      <c r="AC1643" s="51"/>
      <c r="AD1643" s="51"/>
      <c r="AE1643" s="51"/>
      <c r="AF1643" s="51"/>
    </row>
    <row r="1644" spans="1:32">
      <c r="A1644" s="51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W1644" s="51"/>
      <c r="X1644" s="51"/>
      <c r="Y1644" s="51"/>
      <c r="Z1644" s="51"/>
      <c r="AA1644" s="51"/>
      <c r="AB1644" s="51"/>
      <c r="AC1644" s="51"/>
      <c r="AD1644" s="51"/>
      <c r="AE1644" s="51"/>
      <c r="AF1644" s="51"/>
    </row>
    <row r="1645" spans="1:32">
      <c r="A1645" s="51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W1645" s="51"/>
      <c r="X1645" s="51"/>
      <c r="Y1645" s="51"/>
      <c r="Z1645" s="51"/>
      <c r="AA1645" s="51"/>
      <c r="AB1645" s="51"/>
      <c r="AC1645" s="51"/>
      <c r="AD1645" s="51"/>
      <c r="AE1645" s="51"/>
      <c r="AF1645" s="51"/>
    </row>
    <row r="1646" spans="1:32">
      <c r="A1646" s="51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W1646" s="51"/>
      <c r="X1646" s="51"/>
      <c r="Y1646" s="51"/>
      <c r="Z1646" s="51"/>
      <c r="AA1646" s="51"/>
      <c r="AB1646" s="51"/>
      <c r="AC1646" s="51"/>
      <c r="AD1646" s="51"/>
      <c r="AE1646" s="51"/>
      <c r="AF1646" s="51"/>
    </row>
    <row r="1647" spans="1:32">
      <c r="A1647" s="51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W1647" s="51"/>
      <c r="X1647" s="51"/>
      <c r="Y1647" s="51"/>
      <c r="Z1647" s="51"/>
      <c r="AA1647" s="51"/>
      <c r="AB1647" s="51"/>
      <c r="AC1647" s="51"/>
      <c r="AD1647" s="51"/>
      <c r="AE1647" s="51"/>
      <c r="AF1647" s="51"/>
    </row>
    <row r="1648" spans="1:32">
      <c r="A1648" s="51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W1648" s="51"/>
      <c r="X1648" s="51"/>
      <c r="Y1648" s="51"/>
      <c r="Z1648" s="51"/>
      <c r="AA1648" s="51"/>
      <c r="AB1648" s="51"/>
      <c r="AC1648" s="51"/>
      <c r="AD1648" s="51"/>
      <c r="AE1648" s="51"/>
      <c r="AF1648" s="51"/>
    </row>
    <row r="1649" spans="1:32">
      <c r="A1649" s="51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W1649" s="51"/>
      <c r="X1649" s="51"/>
      <c r="Y1649" s="51"/>
      <c r="Z1649" s="51"/>
      <c r="AA1649" s="51"/>
      <c r="AB1649" s="51"/>
      <c r="AC1649" s="51"/>
      <c r="AD1649" s="51"/>
      <c r="AE1649" s="51"/>
      <c r="AF1649" s="51"/>
    </row>
    <row r="1650" spans="1:32">
      <c r="A1650" s="51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W1650" s="51"/>
      <c r="X1650" s="51"/>
      <c r="Y1650" s="51"/>
      <c r="Z1650" s="51"/>
      <c r="AA1650" s="51"/>
      <c r="AB1650" s="51"/>
      <c r="AC1650" s="51"/>
      <c r="AD1650" s="51"/>
      <c r="AE1650" s="51"/>
      <c r="AF1650" s="51"/>
    </row>
    <row r="1651" spans="1:32">
      <c r="A1651" s="51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W1651" s="51"/>
      <c r="X1651" s="51"/>
      <c r="Y1651" s="51"/>
      <c r="Z1651" s="51"/>
      <c r="AA1651" s="51"/>
      <c r="AB1651" s="51"/>
      <c r="AC1651" s="51"/>
      <c r="AD1651" s="51"/>
      <c r="AE1651" s="51"/>
      <c r="AF1651" s="51"/>
    </row>
    <row r="1652" spans="1:32">
      <c r="A1652" s="51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W1652" s="51"/>
      <c r="X1652" s="51"/>
      <c r="Y1652" s="51"/>
      <c r="Z1652" s="51"/>
      <c r="AA1652" s="51"/>
      <c r="AB1652" s="51"/>
      <c r="AC1652" s="51"/>
      <c r="AD1652" s="51"/>
      <c r="AE1652" s="51"/>
      <c r="AF1652" s="51"/>
    </row>
    <row r="1653" spans="1:32">
      <c r="A1653" s="51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W1653" s="51"/>
      <c r="X1653" s="51"/>
      <c r="Y1653" s="51"/>
      <c r="Z1653" s="51"/>
      <c r="AA1653" s="51"/>
      <c r="AB1653" s="51"/>
      <c r="AC1653" s="51"/>
      <c r="AD1653" s="51"/>
      <c r="AE1653" s="51"/>
      <c r="AF1653" s="51"/>
    </row>
    <row r="1654" spans="1:32">
      <c r="A1654" s="51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W1654" s="51"/>
      <c r="X1654" s="51"/>
      <c r="Y1654" s="51"/>
      <c r="Z1654" s="51"/>
      <c r="AA1654" s="51"/>
      <c r="AB1654" s="51"/>
      <c r="AC1654" s="51"/>
      <c r="AD1654" s="51"/>
      <c r="AE1654" s="51"/>
      <c r="AF1654" s="51"/>
    </row>
    <row r="1655" spans="1:32">
      <c r="A1655" s="51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W1655" s="51"/>
      <c r="X1655" s="51"/>
      <c r="Y1655" s="51"/>
      <c r="Z1655" s="51"/>
      <c r="AA1655" s="51"/>
      <c r="AB1655" s="51"/>
      <c r="AC1655" s="51"/>
      <c r="AD1655" s="51"/>
      <c r="AE1655" s="51"/>
      <c r="AF1655" s="51"/>
    </row>
    <row r="1656" spans="1:32">
      <c r="A1656" s="51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W1656" s="51"/>
      <c r="X1656" s="51"/>
      <c r="Y1656" s="51"/>
      <c r="Z1656" s="51"/>
      <c r="AA1656" s="51"/>
      <c r="AB1656" s="51"/>
      <c r="AC1656" s="51"/>
      <c r="AD1656" s="51"/>
      <c r="AE1656" s="51"/>
      <c r="AF1656" s="51"/>
    </row>
    <row r="1657" spans="1:32">
      <c r="A1657" s="51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W1657" s="51"/>
      <c r="X1657" s="51"/>
      <c r="Y1657" s="51"/>
      <c r="Z1657" s="51"/>
      <c r="AA1657" s="51"/>
      <c r="AB1657" s="51"/>
      <c r="AC1657" s="51"/>
      <c r="AD1657" s="51"/>
      <c r="AE1657" s="51"/>
      <c r="AF1657" s="51"/>
    </row>
    <row r="1658" spans="1:32">
      <c r="A1658" s="51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W1658" s="51"/>
      <c r="X1658" s="51"/>
      <c r="Y1658" s="51"/>
      <c r="Z1658" s="51"/>
      <c r="AA1658" s="51"/>
      <c r="AB1658" s="51"/>
      <c r="AC1658" s="51"/>
      <c r="AD1658" s="51"/>
      <c r="AE1658" s="51"/>
      <c r="AF1658" s="51"/>
    </row>
    <row r="1659" spans="1:32">
      <c r="A1659" s="51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W1659" s="51"/>
      <c r="X1659" s="51"/>
      <c r="Y1659" s="51"/>
      <c r="Z1659" s="51"/>
      <c r="AA1659" s="51"/>
      <c r="AB1659" s="51"/>
      <c r="AC1659" s="51"/>
      <c r="AD1659" s="51"/>
      <c r="AE1659" s="51"/>
      <c r="AF1659" s="51"/>
    </row>
    <row r="1660" spans="1:32">
      <c r="A1660" s="51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W1660" s="51"/>
      <c r="X1660" s="51"/>
      <c r="Y1660" s="51"/>
      <c r="Z1660" s="51"/>
      <c r="AA1660" s="51"/>
      <c r="AB1660" s="51"/>
      <c r="AC1660" s="51"/>
      <c r="AD1660" s="51"/>
      <c r="AE1660" s="51"/>
      <c r="AF1660" s="51"/>
    </row>
    <row r="1661" spans="1:32">
      <c r="A1661" s="51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W1661" s="51"/>
      <c r="X1661" s="51"/>
      <c r="Y1661" s="51"/>
      <c r="Z1661" s="51"/>
      <c r="AA1661" s="51"/>
      <c r="AB1661" s="51"/>
      <c r="AC1661" s="51"/>
      <c r="AD1661" s="51"/>
      <c r="AE1661" s="51"/>
      <c r="AF1661" s="51"/>
    </row>
    <row r="1662" spans="1:32">
      <c r="A1662" s="51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W1662" s="51"/>
      <c r="X1662" s="51"/>
      <c r="Y1662" s="51"/>
      <c r="Z1662" s="51"/>
      <c r="AA1662" s="51"/>
      <c r="AB1662" s="51"/>
      <c r="AC1662" s="51"/>
      <c r="AD1662" s="51"/>
      <c r="AE1662" s="51"/>
      <c r="AF1662" s="51"/>
    </row>
    <row r="1663" spans="1:32">
      <c r="A1663" s="51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W1663" s="51"/>
      <c r="X1663" s="51"/>
      <c r="Y1663" s="51"/>
      <c r="Z1663" s="51"/>
      <c r="AA1663" s="51"/>
      <c r="AB1663" s="51"/>
      <c r="AC1663" s="51"/>
      <c r="AD1663" s="51"/>
      <c r="AE1663" s="51"/>
      <c r="AF1663" s="51"/>
    </row>
    <row r="1664" spans="1:32">
      <c r="A1664" s="51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W1664" s="51"/>
      <c r="X1664" s="51"/>
      <c r="Y1664" s="51"/>
      <c r="Z1664" s="51"/>
      <c r="AA1664" s="51"/>
      <c r="AB1664" s="51"/>
      <c r="AC1664" s="51"/>
      <c r="AD1664" s="51"/>
      <c r="AE1664" s="51"/>
      <c r="AF1664" s="51"/>
    </row>
    <row r="1665" spans="1:32">
      <c r="A1665" s="51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W1665" s="51"/>
      <c r="X1665" s="51"/>
      <c r="Y1665" s="51"/>
      <c r="Z1665" s="51"/>
      <c r="AA1665" s="51"/>
      <c r="AB1665" s="51"/>
      <c r="AC1665" s="51"/>
      <c r="AD1665" s="51"/>
      <c r="AE1665" s="51"/>
      <c r="AF1665" s="51"/>
    </row>
    <row r="1666" spans="1:32">
      <c r="A1666" s="51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W1666" s="51"/>
      <c r="X1666" s="51"/>
      <c r="Y1666" s="51"/>
      <c r="Z1666" s="51"/>
      <c r="AA1666" s="51"/>
      <c r="AB1666" s="51"/>
      <c r="AC1666" s="51"/>
      <c r="AD1666" s="51"/>
      <c r="AE1666" s="51"/>
      <c r="AF1666" s="51"/>
    </row>
    <row r="1667" spans="1:32">
      <c r="A1667" s="51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W1667" s="51"/>
      <c r="X1667" s="51"/>
      <c r="Y1667" s="51"/>
      <c r="Z1667" s="51"/>
      <c r="AA1667" s="51"/>
      <c r="AB1667" s="51"/>
      <c r="AC1667" s="51"/>
      <c r="AD1667" s="51"/>
      <c r="AE1667" s="51"/>
      <c r="AF1667" s="51"/>
    </row>
    <row r="1668" spans="1:32">
      <c r="A1668" s="51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W1668" s="51"/>
      <c r="X1668" s="51"/>
      <c r="Y1668" s="51"/>
      <c r="Z1668" s="51"/>
      <c r="AA1668" s="51"/>
      <c r="AB1668" s="51"/>
      <c r="AC1668" s="51"/>
      <c r="AD1668" s="51"/>
      <c r="AE1668" s="51"/>
      <c r="AF1668" s="51"/>
    </row>
    <row r="1669" spans="1:32">
      <c r="A1669" s="51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W1669" s="51"/>
      <c r="X1669" s="51"/>
      <c r="Y1669" s="51"/>
      <c r="Z1669" s="51"/>
      <c r="AA1669" s="51"/>
      <c r="AB1669" s="51"/>
      <c r="AC1669" s="51"/>
      <c r="AD1669" s="51"/>
      <c r="AE1669" s="51"/>
      <c r="AF1669" s="51"/>
    </row>
    <row r="1670" spans="1:32">
      <c r="A1670" s="51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W1670" s="51"/>
      <c r="X1670" s="51"/>
      <c r="Y1670" s="51"/>
      <c r="Z1670" s="51"/>
      <c r="AA1670" s="51"/>
      <c r="AB1670" s="51"/>
      <c r="AC1670" s="51"/>
      <c r="AD1670" s="51"/>
      <c r="AE1670" s="51"/>
      <c r="AF1670" s="51"/>
    </row>
    <row r="1671" spans="1:32">
      <c r="A1671" s="51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W1671" s="51"/>
      <c r="X1671" s="51"/>
      <c r="Y1671" s="51"/>
      <c r="Z1671" s="51"/>
      <c r="AA1671" s="51"/>
      <c r="AB1671" s="51"/>
      <c r="AC1671" s="51"/>
      <c r="AD1671" s="51"/>
      <c r="AE1671" s="51"/>
      <c r="AF1671" s="51"/>
    </row>
    <row r="1672" spans="1:32">
      <c r="A1672" s="51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W1672" s="51"/>
      <c r="X1672" s="51"/>
      <c r="Y1672" s="51"/>
      <c r="Z1672" s="51"/>
      <c r="AA1672" s="51"/>
      <c r="AB1672" s="51"/>
      <c r="AC1672" s="51"/>
      <c r="AD1672" s="51"/>
      <c r="AE1672" s="51"/>
      <c r="AF1672" s="51"/>
    </row>
    <row r="1673" spans="1:32">
      <c r="A1673" s="51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W1673" s="51"/>
      <c r="X1673" s="51"/>
      <c r="Y1673" s="51"/>
      <c r="Z1673" s="51"/>
      <c r="AA1673" s="51"/>
      <c r="AB1673" s="51"/>
      <c r="AC1673" s="51"/>
      <c r="AD1673" s="51"/>
      <c r="AE1673" s="51"/>
      <c r="AF1673" s="51"/>
    </row>
    <row r="1674" spans="1:32">
      <c r="A1674" s="51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W1674" s="51"/>
      <c r="X1674" s="51"/>
      <c r="Y1674" s="51"/>
      <c r="Z1674" s="51"/>
      <c r="AA1674" s="51"/>
      <c r="AB1674" s="51"/>
      <c r="AC1674" s="51"/>
      <c r="AD1674" s="51"/>
      <c r="AE1674" s="51"/>
      <c r="AF1674" s="51"/>
    </row>
    <row r="1675" spans="1:32">
      <c r="A1675" s="51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W1675" s="51"/>
      <c r="X1675" s="51"/>
      <c r="Y1675" s="51"/>
      <c r="Z1675" s="51"/>
      <c r="AA1675" s="51"/>
      <c r="AB1675" s="51"/>
      <c r="AC1675" s="51"/>
      <c r="AD1675" s="51"/>
      <c r="AE1675" s="51"/>
      <c r="AF1675" s="51"/>
    </row>
    <row r="1676" spans="1:32">
      <c r="A1676" s="51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W1676" s="51"/>
      <c r="X1676" s="51"/>
      <c r="Y1676" s="51"/>
      <c r="Z1676" s="51"/>
      <c r="AA1676" s="51"/>
      <c r="AB1676" s="51"/>
      <c r="AC1676" s="51"/>
      <c r="AD1676" s="51"/>
      <c r="AE1676" s="51"/>
      <c r="AF1676" s="51"/>
    </row>
    <row r="1677" spans="1:32">
      <c r="A1677" s="51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W1677" s="51"/>
      <c r="X1677" s="51"/>
      <c r="Y1677" s="51"/>
      <c r="Z1677" s="51"/>
      <c r="AA1677" s="51"/>
      <c r="AB1677" s="51"/>
      <c r="AC1677" s="51"/>
      <c r="AD1677" s="51"/>
      <c r="AE1677" s="51"/>
      <c r="AF1677" s="51"/>
    </row>
    <row r="1678" spans="1:32">
      <c r="A1678" s="51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W1678" s="51"/>
      <c r="X1678" s="51"/>
      <c r="Y1678" s="51"/>
      <c r="Z1678" s="51"/>
      <c r="AA1678" s="51"/>
      <c r="AB1678" s="51"/>
      <c r="AC1678" s="51"/>
      <c r="AD1678" s="51"/>
      <c r="AE1678" s="51"/>
      <c r="AF1678" s="51"/>
    </row>
    <row r="1679" spans="1:32">
      <c r="A1679" s="51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W1679" s="51"/>
      <c r="X1679" s="51"/>
      <c r="Y1679" s="51"/>
      <c r="Z1679" s="51"/>
      <c r="AA1679" s="51"/>
      <c r="AB1679" s="51"/>
      <c r="AC1679" s="51"/>
      <c r="AD1679" s="51"/>
      <c r="AE1679" s="51"/>
      <c r="AF1679" s="51"/>
    </row>
    <row r="1680" spans="1:32">
      <c r="A1680" s="51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W1680" s="51"/>
      <c r="X1680" s="51"/>
      <c r="Y1680" s="51"/>
      <c r="Z1680" s="51"/>
      <c r="AA1680" s="51"/>
      <c r="AB1680" s="51"/>
      <c r="AC1680" s="51"/>
      <c r="AD1680" s="51"/>
      <c r="AE1680" s="51"/>
      <c r="AF1680" s="51"/>
    </row>
    <row r="1681" spans="1:32">
      <c r="A1681" s="51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W1681" s="51"/>
      <c r="X1681" s="51"/>
      <c r="Y1681" s="51"/>
      <c r="Z1681" s="51"/>
      <c r="AA1681" s="51"/>
      <c r="AB1681" s="51"/>
      <c r="AC1681" s="51"/>
      <c r="AD1681" s="51"/>
      <c r="AE1681" s="51"/>
      <c r="AF1681" s="51"/>
    </row>
    <row r="1682" spans="1:32">
      <c r="A1682" s="51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W1682" s="51"/>
      <c r="X1682" s="51"/>
      <c r="Y1682" s="51"/>
      <c r="Z1682" s="51"/>
      <c r="AA1682" s="51"/>
      <c r="AB1682" s="51"/>
      <c r="AC1682" s="51"/>
      <c r="AD1682" s="51"/>
      <c r="AE1682" s="51"/>
      <c r="AF1682" s="51"/>
    </row>
    <row r="1683" spans="1:32">
      <c r="A1683" s="51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W1683" s="51"/>
      <c r="X1683" s="51"/>
      <c r="Y1683" s="51"/>
      <c r="Z1683" s="51"/>
      <c r="AA1683" s="51"/>
      <c r="AB1683" s="51"/>
      <c r="AC1683" s="51"/>
      <c r="AD1683" s="51"/>
      <c r="AE1683" s="51"/>
      <c r="AF1683" s="51"/>
    </row>
    <row r="1684" spans="1:32">
      <c r="A1684" s="51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W1684" s="51"/>
      <c r="X1684" s="51"/>
      <c r="Y1684" s="51"/>
      <c r="Z1684" s="51"/>
      <c r="AA1684" s="51"/>
      <c r="AB1684" s="51"/>
      <c r="AC1684" s="51"/>
      <c r="AD1684" s="51"/>
      <c r="AE1684" s="51"/>
      <c r="AF1684" s="51"/>
    </row>
    <row r="1685" spans="1:32">
      <c r="A1685" s="51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W1685" s="51"/>
      <c r="X1685" s="51"/>
      <c r="Y1685" s="51"/>
      <c r="Z1685" s="51"/>
      <c r="AA1685" s="51"/>
      <c r="AB1685" s="51"/>
      <c r="AC1685" s="51"/>
      <c r="AD1685" s="51"/>
      <c r="AE1685" s="51"/>
      <c r="AF1685" s="51"/>
    </row>
    <row r="1686" spans="1:32">
      <c r="A1686" s="51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W1686" s="51"/>
      <c r="X1686" s="51"/>
      <c r="Y1686" s="51"/>
      <c r="Z1686" s="51"/>
      <c r="AA1686" s="51"/>
      <c r="AB1686" s="51"/>
      <c r="AC1686" s="51"/>
      <c r="AD1686" s="51"/>
      <c r="AE1686" s="51"/>
      <c r="AF1686" s="51"/>
    </row>
    <row r="1687" spans="1:32">
      <c r="A1687" s="51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W1687" s="51"/>
      <c r="X1687" s="51"/>
      <c r="Y1687" s="51"/>
      <c r="Z1687" s="51"/>
      <c r="AA1687" s="51"/>
      <c r="AB1687" s="51"/>
      <c r="AC1687" s="51"/>
      <c r="AD1687" s="51"/>
      <c r="AE1687" s="51"/>
      <c r="AF1687" s="51"/>
    </row>
    <row r="1688" spans="1:32">
      <c r="A1688" s="51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W1688" s="51"/>
      <c r="X1688" s="51"/>
      <c r="Y1688" s="51"/>
      <c r="Z1688" s="51"/>
      <c r="AA1688" s="51"/>
      <c r="AB1688" s="51"/>
      <c r="AC1688" s="51"/>
      <c r="AD1688" s="51"/>
      <c r="AE1688" s="51"/>
      <c r="AF1688" s="51"/>
    </row>
    <row r="1689" spans="1:32">
      <c r="A1689" s="51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W1689" s="51"/>
      <c r="X1689" s="51"/>
      <c r="Y1689" s="51"/>
      <c r="Z1689" s="51"/>
      <c r="AA1689" s="51"/>
      <c r="AB1689" s="51"/>
      <c r="AC1689" s="51"/>
      <c r="AD1689" s="51"/>
      <c r="AE1689" s="51"/>
      <c r="AF1689" s="51"/>
    </row>
    <row r="1690" spans="1:32">
      <c r="A1690" s="51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W1690" s="51"/>
      <c r="X1690" s="51"/>
      <c r="Y1690" s="51"/>
      <c r="Z1690" s="51"/>
      <c r="AA1690" s="51"/>
      <c r="AB1690" s="51"/>
      <c r="AC1690" s="51"/>
      <c r="AD1690" s="51"/>
      <c r="AE1690" s="51"/>
      <c r="AF1690" s="51"/>
    </row>
    <row r="1691" spans="1:32">
      <c r="A1691" s="51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W1691" s="51"/>
      <c r="X1691" s="51"/>
      <c r="Y1691" s="51"/>
      <c r="Z1691" s="51"/>
      <c r="AA1691" s="51"/>
      <c r="AB1691" s="51"/>
      <c r="AC1691" s="51"/>
      <c r="AD1691" s="51"/>
      <c r="AE1691" s="51"/>
      <c r="AF1691" s="51"/>
    </row>
    <row r="1692" spans="1:32">
      <c r="A1692" s="51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W1692" s="51"/>
      <c r="X1692" s="51"/>
      <c r="Y1692" s="51"/>
      <c r="Z1692" s="51"/>
      <c r="AA1692" s="51"/>
      <c r="AB1692" s="51"/>
      <c r="AC1692" s="51"/>
      <c r="AD1692" s="51"/>
      <c r="AE1692" s="51"/>
      <c r="AF1692" s="51"/>
    </row>
    <row r="1693" spans="1:32">
      <c r="A1693" s="51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W1693" s="51"/>
      <c r="X1693" s="51"/>
      <c r="Y1693" s="51"/>
      <c r="Z1693" s="51"/>
      <c r="AA1693" s="51"/>
      <c r="AB1693" s="51"/>
      <c r="AC1693" s="51"/>
      <c r="AD1693" s="51"/>
      <c r="AE1693" s="51"/>
      <c r="AF1693" s="51"/>
    </row>
    <row r="1694" spans="1:32">
      <c r="A1694" s="51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W1694" s="51"/>
      <c r="X1694" s="51"/>
      <c r="Y1694" s="51"/>
      <c r="Z1694" s="51"/>
      <c r="AA1694" s="51"/>
      <c r="AB1694" s="51"/>
      <c r="AC1694" s="51"/>
      <c r="AD1694" s="51"/>
      <c r="AE1694" s="51"/>
      <c r="AF1694" s="51"/>
    </row>
    <row r="1695" spans="1:32">
      <c r="A1695" s="51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W1695" s="51"/>
      <c r="X1695" s="51"/>
      <c r="Y1695" s="51"/>
      <c r="Z1695" s="51"/>
      <c r="AA1695" s="51"/>
      <c r="AB1695" s="51"/>
      <c r="AC1695" s="51"/>
      <c r="AD1695" s="51"/>
      <c r="AE1695" s="51"/>
      <c r="AF1695" s="51"/>
    </row>
    <row r="1696" spans="1:32">
      <c r="A1696" s="51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W1696" s="51"/>
      <c r="X1696" s="51"/>
      <c r="Y1696" s="51"/>
      <c r="Z1696" s="51"/>
      <c r="AA1696" s="51"/>
      <c r="AB1696" s="51"/>
      <c r="AC1696" s="51"/>
      <c r="AD1696" s="51"/>
      <c r="AE1696" s="51"/>
      <c r="AF1696" s="51"/>
    </row>
    <row r="1697" spans="1:32">
      <c r="A1697" s="51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W1697" s="51"/>
      <c r="X1697" s="51"/>
      <c r="Y1697" s="51"/>
      <c r="Z1697" s="51"/>
      <c r="AA1697" s="51"/>
      <c r="AB1697" s="51"/>
      <c r="AC1697" s="51"/>
      <c r="AD1697" s="51"/>
      <c r="AE1697" s="51"/>
      <c r="AF1697" s="51"/>
    </row>
    <row r="1698" spans="1:32">
      <c r="A1698" s="51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W1698" s="51"/>
      <c r="X1698" s="51"/>
      <c r="Y1698" s="51"/>
      <c r="Z1698" s="51"/>
      <c r="AA1698" s="51"/>
      <c r="AB1698" s="51"/>
      <c r="AC1698" s="51"/>
      <c r="AD1698" s="51"/>
      <c r="AE1698" s="51"/>
      <c r="AF1698" s="51"/>
    </row>
    <row r="1699" spans="1:32">
      <c r="A1699" s="51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W1699" s="51"/>
      <c r="X1699" s="51"/>
      <c r="Y1699" s="51"/>
      <c r="Z1699" s="51"/>
      <c r="AA1699" s="51"/>
      <c r="AB1699" s="51"/>
      <c r="AC1699" s="51"/>
      <c r="AD1699" s="51"/>
      <c r="AE1699" s="51"/>
      <c r="AF1699" s="51"/>
    </row>
    <row r="1700" spans="1:32">
      <c r="A1700" s="51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W1700" s="51"/>
      <c r="X1700" s="51"/>
      <c r="Y1700" s="51"/>
      <c r="Z1700" s="51"/>
      <c r="AA1700" s="51"/>
      <c r="AB1700" s="51"/>
      <c r="AC1700" s="51"/>
      <c r="AD1700" s="51"/>
      <c r="AE1700" s="51"/>
      <c r="AF1700" s="51"/>
    </row>
    <row r="1701" spans="1:32">
      <c r="A1701" s="51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W1701" s="51"/>
      <c r="X1701" s="51"/>
      <c r="Y1701" s="51"/>
      <c r="Z1701" s="51"/>
      <c r="AA1701" s="51"/>
      <c r="AB1701" s="51"/>
      <c r="AC1701" s="51"/>
      <c r="AD1701" s="51"/>
      <c r="AE1701" s="51"/>
      <c r="AF1701" s="51"/>
    </row>
    <row r="1702" spans="1:32">
      <c r="A1702" s="51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W1702" s="51"/>
      <c r="X1702" s="51"/>
      <c r="Y1702" s="51"/>
      <c r="Z1702" s="51"/>
      <c r="AA1702" s="51"/>
      <c r="AB1702" s="51"/>
      <c r="AC1702" s="51"/>
      <c r="AD1702" s="51"/>
      <c r="AE1702" s="51"/>
      <c r="AF1702" s="51"/>
    </row>
    <row r="1703" spans="1:32">
      <c r="A1703" s="51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W1703" s="51"/>
      <c r="X1703" s="51"/>
      <c r="Y1703" s="51"/>
      <c r="Z1703" s="51"/>
      <c r="AA1703" s="51"/>
      <c r="AB1703" s="51"/>
      <c r="AC1703" s="51"/>
      <c r="AD1703" s="51"/>
      <c r="AE1703" s="51"/>
      <c r="AF1703" s="51"/>
    </row>
    <row r="1704" spans="1:32">
      <c r="A1704" s="51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W1704" s="51"/>
      <c r="X1704" s="51"/>
      <c r="Y1704" s="51"/>
      <c r="Z1704" s="51"/>
      <c r="AA1704" s="51"/>
      <c r="AB1704" s="51"/>
      <c r="AC1704" s="51"/>
      <c r="AD1704" s="51"/>
      <c r="AE1704" s="51"/>
      <c r="AF1704" s="51"/>
    </row>
    <row r="1705" spans="1:32">
      <c r="A1705" s="51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W1705" s="51"/>
      <c r="X1705" s="51"/>
      <c r="Y1705" s="51"/>
      <c r="Z1705" s="51"/>
      <c r="AA1705" s="51"/>
      <c r="AB1705" s="51"/>
      <c r="AC1705" s="51"/>
      <c r="AD1705" s="51"/>
      <c r="AE1705" s="51"/>
      <c r="AF1705" s="51"/>
    </row>
    <row r="1706" spans="1:32">
      <c r="A1706" s="51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W1706" s="51"/>
      <c r="X1706" s="51"/>
      <c r="Y1706" s="51"/>
      <c r="Z1706" s="51"/>
      <c r="AA1706" s="51"/>
      <c r="AB1706" s="51"/>
      <c r="AC1706" s="51"/>
      <c r="AD1706" s="51"/>
      <c r="AE1706" s="51"/>
      <c r="AF1706" s="51"/>
    </row>
    <row r="1707" spans="1:32">
      <c r="A1707" s="51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W1707" s="51"/>
      <c r="X1707" s="51"/>
      <c r="Y1707" s="51"/>
      <c r="Z1707" s="51"/>
      <c r="AA1707" s="51"/>
      <c r="AB1707" s="51"/>
      <c r="AC1707" s="51"/>
      <c r="AD1707" s="51"/>
      <c r="AE1707" s="51"/>
      <c r="AF1707" s="51"/>
    </row>
    <row r="1708" spans="1:32">
      <c r="A1708" s="51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W1708" s="51"/>
      <c r="X1708" s="51"/>
      <c r="Y1708" s="51"/>
      <c r="Z1708" s="51"/>
      <c r="AA1708" s="51"/>
      <c r="AB1708" s="51"/>
      <c r="AC1708" s="51"/>
      <c r="AD1708" s="51"/>
      <c r="AE1708" s="51"/>
      <c r="AF1708" s="51"/>
    </row>
    <row r="1709" spans="1:32">
      <c r="A1709" s="51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W1709" s="51"/>
      <c r="X1709" s="51"/>
      <c r="Y1709" s="51"/>
      <c r="Z1709" s="51"/>
      <c r="AA1709" s="51"/>
      <c r="AB1709" s="51"/>
      <c r="AC1709" s="51"/>
      <c r="AD1709" s="51"/>
      <c r="AE1709" s="51"/>
      <c r="AF1709" s="51"/>
    </row>
    <row r="1710" spans="1:32">
      <c r="A1710" s="51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W1710" s="51"/>
      <c r="X1710" s="51"/>
      <c r="Y1710" s="51"/>
      <c r="Z1710" s="51"/>
      <c r="AA1710" s="51"/>
      <c r="AB1710" s="51"/>
      <c r="AC1710" s="51"/>
      <c r="AD1710" s="51"/>
      <c r="AE1710" s="51"/>
      <c r="AF1710" s="51"/>
    </row>
    <row r="1711" spans="1:32">
      <c r="A1711" s="51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W1711" s="51"/>
      <c r="X1711" s="51"/>
      <c r="Y1711" s="51"/>
      <c r="Z1711" s="51"/>
      <c r="AA1711" s="51"/>
      <c r="AB1711" s="51"/>
      <c r="AC1711" s="51"/>
      <c r="AD1711" s="51"/>
      <c r="AE1711" s="51"/>
      <c r="AF1711" s="51"/>
    </row>
    <row r="1712" spans="1:32">
      <c r="A1712" s="51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W1712" s="51"/>
      <c r="X1712" s="51"/>
      <c r="Y1712" s="51"/>
      <c r="Z1712" s="51"/>
      <c r="AA1712" s="51"/>
      <c r="AB1712" s="51"/>
      <c r="AC1712" s="51"/>
      <c r="AD1712" s="51"/>
      <c r="AE1712" s="51"/>
      <c r="AF1712" s="51"/>
    </row>
    <row r="1713" spans="1:32">
      <c r="A1713" s="51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W1713" s="51"/>
      <c r="X1713" s="51"/>
      <c r="Y1713" s="51"/>
      <c r="Z1713" s="51"/>
      <c r="AA1713" s="51"/>
      <c r="AB1713" s="51"/>
      <c r="AC1713" s="51"/>
      <c r="AD1713" s="51"/>
      <c r="AE1713" s="51"/>
      <c r="AF1713" s="51"/>
    </row>
    <row r="1714" spans="1:32">
      <c r="A1714" s="51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W1714" s="51"/>
      <c r="X1714" s="51"/>
      <c r="Y1714" s="51"/>
      <c r="Z1714" s="51"/>
      <c r="AA1714" s="51"/>
      <c r="AB1714" s="51"/>
      <c r="AC1714" s="51"/>
      <c r="AD1714" s="51"/>
      <c r="AE1714" s="51"/>
      <c r="AF1714" s="51"/>
    </row>
    <row r="1715" spans="1:32">
      <c r="A1715" s="51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W1715" s="51"/>
      <c r="X1715" s="51"/>
      <c r="Y1715" s="51"/>
      <c r="Z1715" s="51"/>
      <c r="AA1715" s="51"/>
      <c r="AB1715" s="51"/>
      <c r="AC1715" s="51"/>
      <c r="AD1715" s="51"/>
      <c r="AE1715" s="51"/>
      <c r="AF1715" s="51"/>
    </row>
    <row r="1716" spans="1:32">
      <c r="A1716" s="51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W1716" s="51"/>
      <c r="X1716" s="51"/>
      <c r="Y1716" s="51"/>
      <c r="Z1716" s="51"/>
      <c r="AA1716" s="51"/>
      <c r="AB1716" s="51"/>
      <c r="AC1716" s="51"/>
      <c r="AD1716" s="51"/>
      <c r="AE1716" s="51"/>
      <c r="AF1716" s="51"/>
    </row>
    <row r="1717" spans="1:32">
      <c r="A1717" s="51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W1717" s="51"/>
      <c r="X1717" s="51"/>
      <c r="Y1717" s="51"/>
      <c r="Z1717" s="51"/>
      <c r="AA1717" s="51"/>
      <c r="AB1717" s="51"/>
      <c r="AC1717" s="51"/>
      <c r="AD1717" s="51"/>
      <c r="AE1717" s="51"/>
      <c r="AF1717" s="51"/>
    </row>
    <row r="1718" spans="1:32">
      <c r="A1718" s="51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W1718" s="51"/>
      <c r="X1718" s="51"/>
      <c r="Y1718" s="51"/>
      <c r="Z1718" s="51"/>
      <c r="AA1718" s="51"/>
      <c r="AB1718" s="51"/>
      <c r="AC1718" s="51"/>
      <c r="AD1718" s="51"/>
      <c r="AE1718" s="51"/>
      <c r="AF1718" s="51"/>
    </row>
    <row r="1719" spans="1:32">
      <c r="A1719" s="51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W1719" s="51"/>
      <c r="X1719" s="51"/>
      <c r="Y1719" s="51"/>
      <c r="Z1719" s="51"/>
      <c r="AA1719" s="51"/>
      <c r="AB1719" s="51"/>
      <c r="AC1719" s="51"/>
      <c r="AD1719" s="51"/>
      <c r="AE1719" s="51"/>
      <c r="AF1719" s="51"/>
    </row>
    <row r="1720" spans="1:32">
      <c r="A1720" s="51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W1720" s="51"/>
      <c r="X1720" s="51"/>
      <c r="Y1720" s="51"/>
      <c r="Z1720" s="51"/>
      <c r="AA1720" s="51"/>
      <c r="AB1720" s="51"/>
      <c r="AC1720" s="51"/>
      <c r="AD1720" s="51"/>
      <c r="AE1720" s="51"/>
      <c r="AF1720" s="51"/>
    </row>
    <row r="1721" spans="1:32">
      <c r="A1721" s="51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W1721" s="51"/>
      <c r="X1721" s="51"/>
      <c r="Y1721" s="51"/>
      <c r="Z1721" s="51"/>
      <c r="AA1721" s="51"/>
      <c r="AB1721" s="51"/>
      <c r="AC1721" s="51"/>
      <c r="AD1721" s="51"/>
      <c r="AE1721" s="51"/>
      <c r="AF1721" s="51"/>
    </row>
    <row r="1722" spans="1:32">
      <c r="A1722" s="51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W1722" s="51"/>
      <c r="X1722" s="51"/>
      <c r="Y1722" s="51"/>
      <c r="Z1722" s="51"/>
      <c r="AA1722" s="51"/>
      <c r="AB1722" s="51"/>
      <c r="AC1722" s="51"/>
      <c r="AD1722" s="51"/>
      <c r="AE1722" s="51"/>
      <c r="AF1722" s="51"/>
    </row>
    <row r="1723" spans="1:32">
      <c r="A1723" s="51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W1723" s="51"/>
      <c r="X1723" s="51"/>
      <c r="Y1723" s="51"/>
      <c r="Z1723" s="51"/>
      <c r="AA1723" s="51"/>
      <c r="AB1723" s="51"/>
      <c r="AC1723" s="51"/>
      <c r="AD1723" s="51"/>
      <c r="AE1723" s="51"/>
      <c r="AF1723" s="51"/>
    </row>
    <row r="1724" spans="1:32">
      <c r="A1724" s="51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W1724" s="51"/>
      <c r="X1724" s="51"/>
      <c r="Y1724" s="51"/>
      <c r="Z1724" s="51"/>
      <c r="AA1724" s="51"/>
      <c r="AB1724" s="51"/>
      <c r="AC1724" s="51"/>
      <c r="AD1724" s="51"/>
      <c r="AE1724" s="51"/>
      <c r="AF1724" s="51"/>
    </row>
    <row r="1725" spans="1:32">
      <c r="A1725" s="51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W1725" s="51"/>
      <c r="X1725" s="51"/>
      <c r="Y1725" s="51"/>
      <c r="Z1725" s="51"/>
      <c r="AA1725" s="51"/>
      <c r="AB1725" s="51"/>
      <c r="AC1725" s="51"/>
      <c r="AD1725" s="51"/>
      <c r="AE1725" s="51"/>
      <c r="AF1725" s="51"/>
    </row>
    <row r="1726" spans="1:32">
      <c r="A1726" s="51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W1726" s="51"/>
      <c r="X1726" s="51"/>
      <c r="Y1726" s="51"/>
      <c r="Z1726" s="51"/>
      <c r="AA1726" s="51"/>
      <c r="AB1726" s="51"/>
      <c r="AC1726" s="51"/>
      <c r="AD1726" s="51"/>
      <c r="AE1726" s="51"/>
      <c r="AF1726" s="51"/>
    </row>
    <row r="1727" spans="1:32">
      <c r="A1727" s="51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W1727" s="51"/>
      <c r="X1727" s="51"/>
      <c r="Y1727" s="51"/>
      <c r="Z1727" s="51"/>
      <c r="AA1727" s="51"/>
      <c r="AB1727" s="51"/>
      <c r="AC1727" s="51"/>
      <c r="AD1727" s="51"/>
      <c r="AE1727" s="51"/>
      <c r="AF1727" s="51"/>
    </row>
    <row r="1728" spans="1:32">
      <c r="A1728" s="51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W1728" s="51"/>
      <c r="X1728" s="51"/>
      <c r="Y1728" s="51"/>
      <c r="Z1728" s="51"/>
      <c r="AA1728" s="51"/>
      <c r="AB1728" s="51"/>
      <c r="AC1728" s="51"/>
      <c r="AD1728" s="51"/>
      <c r="AE1728" s="51"/>
      <c r="AF1728" s="51"/>
    </row>
    <row r="1729" spans="1:32">
      <c r="A1729" s="51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W1729" s="51"/>
      <c r="X1729" s="51"/>
      <c r="Y1729" s="51"/>
      <c r="Z1729" s="51"/>
      <c r="AA1729" s="51"/>
      <c r="AB1729" s="51"/>
      <c r="AC1729" s="51"/>
      <c r="AD1729" s="51"/>
      <c r="AE1729" s="51"/>
      <c r="AF1729" s="51"/>
    </row>
    <row r="1730" spans="1:32">
      <c r="A1730" s="51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W1730" s="51"/>
      <c r="X1730" s="51"/>
      <c r="Y1730" s="51"/>
      <c r="Z1730" s="51"/>
      <c r="AA1730" s="51"/>
      <c r="AB1730" s="51"/>
      <c r="AC1730" s="51"/>
      <c r="AD1730" s="51"/>
      <c r="AE1730" s="51"/>
      <c r="AF1730" s="51"/>
    </row>
    <row r="1731" spans="1:32">
      <c r="A1731" s="51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W1731" s="51"/>
      <c r="X1731" s="51"/>
      <c r="Y1731" s="51"/>
      <c r="Z1731" s="51"/>
      <c r="AA1731" s="51"/>
      <c r="AB1731" s="51"/>
      <c r="AC1731" s="51"/>
      <c r="AD1731" s="51"/>
      <c r="AE1731" s="51"/>
      <c r="AF1731" s="51"/>
    </row>
    <row r="1732" spans="1:32">
      <c r="A1732" s="51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W1732" s="51"/>
      <c r="X1732" s="51"/>
      <c r="Y1732" s="51"/>
      <c r="Z1732" s="51"/>
      <c r="AA1732" s="51"/>
      <c r="AB1732" s="51"/>
      <c r="AC1732" s="51"/>
      <c r="AD1732" s="51"/>
      <c r="AE1732" s="51"/>
      <c r="AF1732" s="51"/>
    </row>
    <row r="1733" spans="1:32">
      <c r="A1733" s="51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W1733" s="51"/>
      <c r="X1733" s="51"/>
      <c r="Y1733" s="51"/>
      <c r="Z1733" s="51"/>
      <c r="AA1733" s="51"/>
      <c r="AB1733" s="51"/>
      <c r="AC1733" s="51"/>
      <c r="AD1733" s="51"/>
      <c r="AE1733" s="51"/>
      <c r="AF1733" s="51"/>
    </row>
    <row r="1734" spans="1:32">
      <c r="A1734" s="51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W1734" s="51"/>
      <c r="X1734" s="51"/>
      <c r="Y1734" s="51"/>
      <c r="Z1734" s="51"/>
      <c r="AA1734" s="51"/>
      <c r="AB1734" s="51"/>
      <c r="AC1734" s="51"/>
      <c r="AD1734" s="51"/>
      <c r="AE1734" s="51"/>
      <c r="AF1734" s="51"/>
    </row>
    <row r="1735" spans="1:32">
      <c r="A1735" s="51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W1735" s="51"/>
      <c r="X1735" s="51"/>
      <c r="Y1735" s="51"/>
      <c r="Z1735" s="51"/>
      <c r="AA1735" s="51"/>
      <c r="AB1735" s="51"/>
      <c r="AC1735" s="51"/>
      <c r="AD1735" s="51"/>
      <c r="AE1735" s="51"/>
      <c r="AF1735" s="51"/>
    </row>
    <row r="1736" spans="1:32">
      <c r="A1736" s="51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W1736" s="51"/>
      <c r="X1736" s="51"/>
      <c r="Y1736" s="51"/>
      <c r="Z1736" s="51"/>
      <c r="AA1736" s="51"/>
      <c r="AB1736" s="51"/>
      <c r="AC1736" s="51"/>
      <c r="AD1736" s="51"/>
      <c r="AE1736" s="51"/>
      <c r="AF1736" s="51"/>
    </row>
    <row r="1737" spans="1:32">
      <c r="A1737" s="51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W1737" s="51"/>
      <c r="X1737" s="51"/>
      <c r="Y1737" s="51"/>
      <c r="Z1737" s="51"/>
      <c r="AA1737" s="51"/>
      <c r="AB1737" s="51"/>
      <c r="AC1737" s="51"/>
      <c r="AD1737" s="51"/>
      <c r="AE1737" s="51"/>
      <c r="AF1737" s="51"/>
    </row>
    <row r="1738" spans="1:32">
      <c r="A1738" s="51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W1738" s="51"/>
      <c r="X1738" s="51"/>
      <c r="Y1738" s="51"/>
      <c r="Z1738" s="51"/>
      <c r="AA1738" s="51"/>
      <c r="AB1738" s="51"/>
      <c r="AC1738" s="51"/>
      <c r="AD1738" s="51"/>
      <c r="AE1738" s="51"/>
      <c r="AF1738" s="51"/>
    </row>
    <row r="1739" spans="1:32">
      <c r="A1739" s="51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W1739" s="51"/>
      <c r="X1739" s="51"/>
      <c r="Y1739" s="51"/>
      <c r="Z1739" s="51"/>
      <c r="AA1739" s="51"/>
      <c r="AB1739" s="51"/>
      <c r="AC1739" s="51"/>
      <c r="AD1739" s="51"/>
      <c r="AE1739" s="51"/>
      <c r="AF1739" s="51"/>
    </row>
    <row r="1740" spans="1:32">
      <c r="A1740" s="51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W1740" s="51"/>
      <c r="X1740" s="51"/>
      <c r="Y1740" s="51"/>
      <c r="Z1740" s="51"/>
      <c r="AA1740" s="51"/>
      <c r="AB1740" s="51"/>
      <c r="AC1740" s="51"/>
      <c r="AD1740" s="51"/>
      <c r="AE1740" s="51"/>
      <c r="AF1740" s="51"/>
    </row>
    <row r="1741" spans="1:32">
      <c r="A1741" s="51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W1741" s="51"/>
      <c r="X1741" s="51"/>
      <c r="Y1741" s="51"/>
      <c r="Z1741" s="51"/>
      <c r="AA1741" s="51"/>
      <c r="AB1741" s="51"/>
      <c r="AC1741" s="51"/>
      <c r="AD1741" s="51"/>
      <c r="AE1741" s="51"/>
      <c r="AF1741" s="51"/>
    </row>
    <row r="1742" spans="1:32">
      <c r="A1742" s="51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W1742" s="51"/>
      <c r="X1742" s="51"/>
      <c r="Y1742" s="51"/>
      <c r="Z1742" s="51"/>
      <c r="AA1742" s="51"/>
      <c r="AB1742" s="51"/>
      <c r="AC1742" s="51"/>
      <c r="AD1742" s="51"/>
      <c r="AE1742" s="51"/>
      <c r="AF1742" s="51"/>
    </row>
    <row r="1743" spans="1:32">
      <c r="A1743" s="51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W1743" s="51"/>
      <c r="X1743" s="51"/>
      <c r="Y1743" s="51"/>
      <c r="Z1743" s="51"/>
      <c r="AA1743" s="51"/>
      <c r="AB1743" s="51"/>
      <c r="AC1743" s="51"/>
      <c r="AD1743" s="51"/>
      <c r="AE1743" s="51"/>
      <c r="AF1743" s="51"/>
    </row>
    <row r="1744" spans="1:32">
      <c r="A1744" s="51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W1744" s="51"/>
      <c r="X1744" s="51"/>
      <c r="Y1744" s="51"/>
      <c r="Z1744" s="51"/>
      <c r="AA1744" s="51"/>
      <c r="AB1744" s="51"/>
      <c r="AC1744" s="51"/>
      <c r="AD1744" s="51"/>
      <c r="AE1744" s="51"/>
      <c r="AF1744" s="51"/>
    </row>
    <row r="1745" spans="1:32">
      <c r="A1745" s="51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W1745" s="51"/>
      <c r="X1745" s="51"/>
      <c r="Y1745" s="51"/>
      <c r="Z1745" s="51"/>
      <c r="AA1745" s="51"/>
      <c r="AB1745" s="51"/>
      <c r="AC1745" s="51"/>
      <c r="AD1745" s="51"/>
      <c r="AE1745" s="51"/>
      <c r="AF1745" s="51"/>
    </row>
    <row r="1746" spans="1:32">
      <c r="A1746" s="51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W1746" s="51"/>
      <c r="X1746" s="51"/>
      <c r="Y1746" s="51"/>
      <c r="Z1746" s="51"/>
      <c r="AA1746" s="51"/>
      <c r="AB1746" s="51"/>
      <c r="AC1746" s="51"/>
      <c r="AD1746" s="51"/>
      <c r="AE1746" s="51"/>
      <c r="AF1746" s="51"/>
    </row>
    <row r="1747" spans="1:32">
      <c r="A1747" s="51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W1747" s="51"/>
      <c r="X1747" s="51"/>
      <c r="Y1747" s="51"/>
      <c r="Z1747" s="51"/>
      <c r="AA1747" s="51"/>
      <c r="AB1747" s="51"/>
      <c r="AC1747" s="51"/>
      <c r="AD1747" s="51"/>
      <c r="AE1747" s="51"/>
      <c r="AF1747" s="51"/>
    </row>
    <row r="1748" spans="1:32">
      <c r="A1748" s="51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W1748" s="51"/>
      <c r="X1748" s="51"/>
      <c r="Y1748" s="51"/>
      <c r="Z1748" s="51"/>
      <c r="AA1748" s="51"/>
      <c r="AB1748" s="51"/>
      <c r="AC1748" s="51"/>
      <c r="AD1748" s="51"/>
      <c r="AE1748" s="51"/>
      <c r="AF1748" s="51"/>
    </row>
    <row r="1749" spans="1:32">
      <c r="A1749" s="51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W1749" s="51"/>
      <c r="X1749" s="51"/>
      <c r="Y1749" s="51"/>
      <c r="Z1749" s="51"/>
      <c r="AA1749" s="51"/>
      <c r="AB1749" s="51"/>
      <c r="AC1749" s="51"/>
      <c r="AD1749" s="51"/>
      <c r="AE1749" s="51"/>
      <c r="AF1749" s="51"/>
    </row>
    <row r="1750" spans="1:32">
      <c r="A1750" s="51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W1750" s="51"/>
      <c r="X1750" s="51"/>
      <c r="Y1750" s="51"/>
      <c r="Z1750" s="51"/>
      <c r="AA1750" s="51"/>
      <c r="AB1750" s="51"/>
      <c r="AC1750" s="51"/>
      <c r="AD1750" s="51"/>
      <c r="AE1750" s="51"/>
      <c r="AF1750" s="51"/>
    </row>
    <row r="1751" spans="1:32">
      <c r="A1751" s="51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W1751" s="51"/>
      <c r="X1751" s="51"/>
      <c r="Y1751" s="51"/>
      <c r="Z1751" s="51"/>
      <c r="AA1751" s="51"/>
      <c r="AB1751" s="51"/>
      <c r="AC1751" s="51"/>
      <c r="AD1751" s="51"/>
      <c r="AE1751" s="51"/>
      <c r="AF1751" s="51"/>
    </row>
    <row r="1752" spans="1:32">
      <c r="A1752" s="51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W1752" s="51"/>
      <c r="X1752" s="51"/>
      <c r="Y1752" s="51"/>
      <c r="Z1752" s="51"/>
      <c r="AA1752" s="51"/>
      <c r="AB1752" s="51"/>
      <c r="AC1752" s="51"/>
      <c r="AD1752" s="51"/>
      <c r="AE1752" s="51"/>
      <c r="AF1752" s="51"/>
    </row>
    <row r="1753" spans="1:32">
      <c r="A1753" s="51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W1753" s="51"/>
      <c r="X1753" s="51"/>
      <c r="Y1753" s="51"/>
      <c r="Z1753" s="51"/>
      <c r="AA1753" s="51"/>
      <c r="AB1753" s="51"/>
      <c r="AC1753" s="51"/>
      <c r="AD1753" s="51"/>
      <c r="AE1753" s="51"/>
      <c r="AF1753" s="51"/>
    </row>
    <row r="1754" spans="1:32">
      <c r="A1754" s="51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W1754" s="51"/>
      <c r="X1754" s="51"/>
      <c r="Y1754" s="51"/>
      <c r="Z1754" s="51"/>
      <c r="AA1754" s="51"/>
      <c r="AB1754" s="51"/>
      <c r="AC1754" s="51"/>
      <c r="AD1754" s="51"/>
      <c r="AE1754" s="51"/>
      <c r="AF1754" s="51"/>
    </row>
    <row r="1755" spans="1:32">
      <c r="A1755" s="51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W1755" s="51"/>
      <c r="X1755" s="51"/>
      <c r="Y1755" s="51"/>
      <c r="Z1755" s="51"/>
      <c r="AA1755" s="51"/>
      <c r="AB1755" s="51"/>
      <c r="AC1755" s="51"/>
      <c r="AD1755" s="51"/>
      <c r="AE1755" s="51"/>
      <c r="AF1755" s="51"/>
    </row>
    <row r="1756" spans="1:32">
      <c r="A1756" s="51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W1756" s="51"/>
      <c r="X1756" s="51"/>
      <c r="Y1756" s="51"/>
      <c r="Z1756" s="51"/>
      <c r="AA1756" s="51"/>
      <c r="AB1756" s="51"/>
      <c r="AC1756" s="51"/>
      <c r="AD1756" s="51"/>
      <c r="AE1756" s="51"/>
      <c r="AF1756" s="51"/>
    </row>
    <row r="1757" spans="1:32">
      <c r="A1757" s="51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W1757" s="51"/>
      <c r="X1757" s="51"/>
      <c r="Y1757" s="51"/>
      <c r="Z1757" s="51"/>
      <c r="AA1757" s="51"/>
      <c r="AB1757" s="51"/>
      <c r="AC1757" s="51"/>
      <c r="AD1757" s="51"/>
      <c r="AE1757" s="51"/>
      <c r="AF1757" s="51"/>
    </row>
    <row r="1758" spans="1:32">
      <c r="A1758" s="51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W1758" s="51"/>
      <c r="X1758" s="51"/>
      <c r="Y1758" s="51"/>
      <c r="Z1758" s="51"/>
      <c r="AA1758" s="51"/>
      <c r="AB1758" s="51"/>
      <c r="AC1758" s="51"/>
      <c r="AD1758" s="51"/>
      <c r="AE1758" s="51"/>
      <c r="AF1758" s="51"/>
    </row>
    <row r="1759" spans="1:32">
      <c r="A1759" s="51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W1759" s="51"/>
      <c r="X1759" s="51"/>
      <c r="Y1759" s="51"/>
      <c r="Z1759" s="51"/>
      <c r="AA1759" s="51"/>
      <c r="AB1759" s="51"/>
      <c r="AC1759" s="51"/>
      <c r="AD1759" s="51"/>
      <c r="AE1759" s="51"/>
      <c r="AF1759" s="51"/>
    </row>
    <row r="1760" spans="1:32">
      <c r="A1760" s="51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W1760" s="51"/>
      <c r="X1760" s="51"/>
      <c r="Y1760" s="51"/>
      <c r="Z1760" s="51"/>
      <c r="AA1760" s="51"/>
      <c r="AB1760" s="51"/>
      <c r="AC1760" s="51"/>
      <c r="AD1760" s="51"/>
      <c r="AE1760" s="51"/>
      <c r="AF1760" s="51"/>
    </row>
    <row r="1761" spans="1:32">
      <c r="A1761" s="51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W1761" s="51"/>
      <c r="X1761" s="51"/>
      <c r="Y1761" s="51"/>
      <c r="Z1761" s="51"/>
      <c r="AA1761" s="51"/>
      <c r="AB1761" s="51"/>
      <c r="AC1761" s="51"/>
      <c r="AD1761" s="51"/>
      <c r="AE1761" s="51"/>
      <c r="AF1761" s="51"/>
    </row>
    <row r="1762" spans="1:32">
      <c r="A1762" s="51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W1762" s="51"/>
      <c r="X1762" s="51"/>
      <c r="Y1762" s="51"/>
      <c r="Z1762" s="51"/>
      <c r="AA1762" s="51"/>
      <c r="AB1762" s="51"/>
      <c r="AC1762" s="51"/>
      <c r="AD1762" s="51"/>
      <c r="AE1762" s="51"/>
      <c r="AF1762" s="51"/>
    </row>
    <row r="1763" spans="1:32">
      <c r="A1763" s="51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W1763" s="51"/>
      <c r="X1763" s="51"/>
      <c r="Y1763" s="51"/>
      <c r="Z1763" s="51"/>
      <c r="AA1763" s="51"/>
      <c r="AB1763" s="51"/>
      <c r="AC1763" s="51"/>
      <c r="AD1763" s="51"/>
      <c r="AE1763" s="51"/>
      <c r="AF1763" s="51"/>
    </row>
    <row r="1764" spans="1:32">
      <c r="A1764" s="51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W1764" s="51"/>
      <c r="X1764" s="51"/>
      <c r="Y1764" s="51"/>
      <c r="Z1764" s="51"/>
      <c r="AA1764" s="51"/>
      <c r="AB1764" s="51"/>
      <c r="AC1764" s="51"/>
      <c r="AD1764" s="51"/>
      <c r="AE1764" s="51"/>
      <c r="AF1764" s="51"/>
    </row>
    <row r="1765" spans="1:32">
      <c r="A1765" s="51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W1765" s="51"/>
      <c r="X1765" s="51"/>
      <c r="Y1765" s="51"/>
      <c r="Z1765" s="51"/>
      <c r="AA1765" s="51"/>
      <c r="AB1765" s="51"/>
      <c r="AC1765" s="51"/>
      <c r="AD1765" s="51"/>
      <c r="AE1765" s="51"/>
      <c r="AF1765" s="51"/>
    </row>
    <row r="1766" spans="1:32">
      <c r="A1766" s="51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W1766" s="51"/>
      <c r="X1766" s="51"/>
      <c r="Y1766" s="51"/>
      <c r="Z1766" s="51"/>
      <c r="AA1766" s="51"/>
      <c r="AB1766" s="51"/>
      <c r="AC1766" s="51"/>
      <c r="AD1766" s="51"/>
      <c r="AE1766" s="51"/>
      <c r="AF1766" s="51"/>
    </row>
    <row r="1767" spans="1:32">
      <c r="A1767" s="51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W1767" s="51"/>
      <c r="X1767" s="51"/>
      <c r="Y1767" s="51"/>
      <c r="Z1767" s="51"/>
      <c r="AA1767" s="51"/>
      <c r="AB1767" s="51"/>
      <c r="AC1767" s="51"/>
      <c r="AD1767" s="51"/>
      <c r="AE1767" s="51"/>
      <c r="AF1767" s="51"/>
    </row>
    <row r="1768" spans="1:32">
      <c r="A1768" s="51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W1768" s="51"/>
      <c r="X1768" s="51"/>
      <c r="Y1768" s="51"/>
      <c r="Z1768" s="51"/>
      <c r="AA1768" s="51"/>
      <c r="AB1768" s="51"/>
      <c r="AC1768" s="51"/>
      <c r="AD1768" s="51"/>
      <c r="AE1768" s="51"/>
      <c r="AF1768" s="51"/>
    </row>
    <row r="1769" spans="1:32">
      <c r="A1769" s="51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W1769" s="51"/>
      <c r="X1769" s="51"/>
      <c r="Y1769" s="51"/>
      <c r="Z1769" s="51"/>
      <c r="AA1769" s="51"/>
      <c r="AB1769" s="51"/>
      <c r="AC1769" s="51"/>
      <c r="AD1769" s="51"/>
      <c r="AE1769" s="51"/>
      <c r="AF1769" s="51"/>
    </row>
    <row r="1770" spans="1:32">
      <c r="A1770" s="51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W1770" s="51"/>
      <c r="X1770" s="51"/>
      <c r="Y1770" s="51"/>
      <c r="Z1770" s="51"/>
      <c r="AA1770" s="51"/>
      <c r="AB1770" s="51"/>
      <c r="AC1770" s="51"/>
      <c r="AD1770" s="51"/>
      <c r="AE1770" s="51"/>
      <c r="AF1770" s="51"/>
    </row>
    <row r="1771" spans="1:32">
      <c r="A1771" s="51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W1771" s="51"/>
      <c r="X1771" s="51"/>
      <c r="Y1771" s="51"/>
      <c r="Z1771" s="51"/>
      <c r="AA1771" s="51"/>
      <c r="AB1771" s="51"/>
      <c r="AC1771" s="51"/>
      <c r="AD1771" s="51"/>
      <c r="AE1771" s="51"/>
      <c r="AF1771" s="51"/>
    </row>
    <row r="1772" spans="1:32">
      <c r="A1772" s="51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W1772" s="51"/>
      <c r="X1772" s="51"/>
      <c r="Y1772" s="51"/>
      <c r="Z1772" s="51"/>
      <c r="AA1772" s="51"/>
      <c r="AB1772" s="51"/>
      <c r="AC1772" s="51"/>
      <c r="AD1772" s="51"/>
      <c r="AE1772" s="51"/>
      <c r="AF1772" s="51"/>
    </row>
    <row r="1773" spans="1:32">
      <c r="A1773" s="51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W1773" s="51"/>
      <c r="X1773" s="51"/>
      <c r="Y1773" s="51"/>
      <c r="Z1773" s="51"/>
      <c r="AA1773" s="51"/>
      <c r="AB1773" s="51"/>
      <c r="AC1773" s="51"/>
      <c r="AD1773" s="51"/>
      <c r="AE1773" s="51"/>
      <c r="AF1773" s="51"/>
    </row>
    <row r="1774" spans="1:32">
      <c r="A1774" s="51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W1774" s="51"/>
      <c r="X1774" s="51"/>
      <c r="Y1774" s="51"/>
      <c r="Z1774" s="51"/>
      <c r="AA1774" s="51"/>
      <c r="AB1774" s="51"/>
      <c r="AC1774" s="51"/>
      <c r="AD1774" s="51"/>
      <c r="AE1774" s="51"/>
      <c r="AF1774" s="51"/>
    </row>
    <row r="1775" spans="1:32">
      <c r="A1775" s="51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W1775" s="51"/>
      <c r="X1775" s="51"/>
      <c r="Y1775" s="51"/>
      <c r="Z1775" s="51"/>
      <c r="AA1775" s="51"/>
      <c r="AB1775" s="51"/>
      <c r="AC1775" s="51"/>
      <c r="AD1775" s="51"/>
      <c r="AE1775" s="51"/>
      <c r="AF1775" s="51"/>
    </row>
    <row r="1776" spans="1:32">
      <c r="A1776" s="51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W1776" s="51"/>
      <c r="X1776" s="51"/>
      <c r="Y1776" s="51"/>
      <c r="Z1776" s="51"/>
      <c r="AA1776" s="51"/>
      <c r="AB1776" s="51"/>
      <c r="AC1776" s="51"/>
      <c r="AD1776" s="51"/>
      <c r="AE1776" s="51"/>
      <c r="AF1776" s="51"/>
    </row>
    <row r="1777" spans="1:32">
      <c r="A1777" s="51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W1777" s="51"/>
      <c r="X1777" s="51"/>
      <c r="Y1777" s="51"/>
      <c r="Z1777" s="51"/>
      <c r="AA1777" s="51"/>
      <c r="AB1777" s="51"/>
      <c r="AC1777" s="51"/>
      <c r="AD1777" s="51"/>
      <c r="AE1777" s="51"/>
      <c r="AF1777" s="51"/>
    </row>
    <row r="1778" spans="1:32">
      <c r="A1778" s="51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W1778" s="51"/>
      <c r="X1778" s="51"/>
      <c r="Y1778" s="51"/>
      <c r="Z1778" s="51"/>
      <c r="AA1778" s="51"/>
      <c r="AB1778" s="51"/>
      <c r="AC1778" s="51"/>
      <c r="AD1778" s="51"/>
      <c r="AE1778" s="51"/>
      <c r="AF1778" s="51"/>
    </row>
    <row r="1779" spans="1:32">
      <c r="A1779" s="51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W1779" s="51"/>
      <c r="X1779" s="51"/>
      <c r="Y1779" s="51"/>
      <c r="Z1779" s="51"/>
      <c r="AA1779" s="51"/>
      <c r="AB1779" s="51"/>
      <c r="AC1779" s="51"/>
      <c r="AD1779" s="51"/>
      <c r="AE1779" s="51"/>
      <c r="AF1779" s="51"/>
    </row>
    <row r="1780" spans="1:32">
      <c r="A1780" s="51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W1780" s="51"/>
      <c r="X1780" s="51"/>
      <c r="Y1780" s="51"/>
      <c r="Z1780" s="51"/>
      <c r="AA1780" s="51"/>
      <c r="AB1780" s="51"/>
      <c r="AC1780" s="51"/>
      <c r="AD1780" s="51"/>
      <c r="AE1780" s="51"/>
      <c r="AF1780" s="51"/>
    </row>
    <row r="1781" spans="1:32">
      <c r="A1781" s="51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W1781" s="51"/>
      <c r="X1781" s="51"/>
      <c r="Y1781" s="51"/>
      <c r="Z1781" s="51"/>
      <c r="AA1781" s="51"/>
      <c r="AB1781" s="51"/>
      <c r="AC1781" s="51"/>
      <c r="AD1781" s="51"/>
      <c r="AE1781" s="51"/>
      <c r="AF1781" s="51"/>
    </row>
    <row r="1782" spans="1:32">
      <c r="A1782" s="51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W1782" s="51"/>
      <c r="X1782" s="51"/>
      <c r="Y1782" s="51"/>
      <c r="Z1782" s="51"/>
      <c r="AA1782" s="51"/>
      <c r="AB1782" s="51"/>
      <c r="AC1782" s="51"/>
      <c r="AD1782" s="51"/>
      <c r="AE1782" s="51"/>
      <c r="AF1782" s="51"/>
    </row>
    <row r="1783" spans="1:32">
      <c r="A1783" s="51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W1783" s="51"/>
      <c r="X1783" s="51"/>
      <c r="Y1783" s="51"/>
      <c r="Z1783" s="51"/>
      <c r="AA1783" s="51"/>
      <c r="AB1783" s="51"/>
      <c r="AC1783" s="51"/>
      <c r="AD1783" s="51"/>
      <c r="AE1783" s="51"/>
      <c r="AF1783" s="51"/>
    </row>
    <row r="1784" spans="1:32">
      <c r="A1784" s="51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W1784" s="51"/>
      <c r="X1784" s="51"/>
      <c r="Y1784" s="51"/>
      <c r="Z1784" s="51"/>
      <c r="AA1784" s="51"/>
      <c r="AB1784" s="51"/>
      <c r="AC1784" s="51"/>
      <c r="AD1784" s="51"/>
      <c r="AE1784" s="51"/>
      <c r="AF1784" s="51"/>
    </row>
    <row r="1785" spans="1:32">
      <c r="A1785" s="51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W1785" s="51"/>
      <c r="X1785" s="51"/>
      <c r="Y1785" s="51"/>
      <c r="Z1785" s="51"/>
      <c r="AA1785" s="51"/>
      <c r="AB1785" s="51"/>
      <c r="AC1785" s="51"/>
      <c r="AD1785" s="51"/>
      <c r="AE1785" s="51"/>
      <c r="AF1785" s="51"/>
    </row>
    <row r="1786" spans="1:32">
      <c r="A1786" s="51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W1786" s="51"/>
      <c r="X1786" s="51"/>
      <c r="Y1786" s="51"/>
      <c r="Z1786" s="51"/>
      <c r="AA1786" s="51"/>
      <c r="AB1786" s="51"/>
      <c r="AC1786" s="51"/>
      <c r="AD1786" s="51"/>
      <c r="AE1786" s="51"/>
      <c r="AF1786" s="51"/>
    </row>
    <row r="1787" spans="1:32">
      <c r="A1787" s="51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W1787" s="51"/>
      <c r="X1787" s="51"/>
      <c r="Y1787" s="51"/>
      <c r="Z1787" s="51"/>
      <c r="AA1787" s="51"/>
      <c r="AB1787" s="51"/>
      <c r="AC1787" s="51"/>
      <c r="AD1787" s="51"/>
      <c r="AE1787" s="51"/>
      <c r="AF1787" s="51"/>
    </row>
    <row r="1788" spans="1:32">
      <c r="A1788" s="51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W1788" s="51"/>
      <c r="X1788" s="51"/>
      <c r="Y1788" s="51"/>
      <c r="Z1788" s="51"/>
      <c r="AA1788" s="51"/>
      <c r="AB1788" s="51"/>
      <c r="AC1788" s="51"/>
      <c r="AD1788" s="51"/>
      <c r="AE1788" s="51"/>
      <c r="AF1788" s="51"/>
    </row>
    <row r="1789" spans="1:32">
      <c r="A1789" s="51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W1789" s="51"/>
      <c r="X1789" s="51"/>
      <c r="Y1789" s="51"/>
      <c r="Z1789" s="51"/>
      <c r="AA1789" s="51"/>
      <c r="AB1789" s="51"/>
      <c r="AC1789" s="51"/>
      <c r="AD1789" s="51"/>
      <c r="AE1789" s="51"/>
      <c r="AF1789" s="51"/>
    </row>
    <row r="1790" spans="1:32">
      <c r="A1790" s="51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W1790" s="51"/>
      <c r="X1790" s="51"/>
      <c r="Y1790" s="51"/>
      <c r="Z1790" s="51"/>
      <c r="AA1790" s="51"/>
      <c r="AB1790" s="51"/>
      <c r="AC1790" s="51"/>
      <c r="AD1790" s="51"/>
      <c r="AE1790" s="51"/>
      <c r="AF1790" s="51"/>
    </row>
    <row r="1791" spans="1:32">
      <c r="A1791" s="51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W1791" s="51"/>
      <c r="X1791" s="51"/>
      <c r="Y1791" s="51"/>
      <c r="Z1791" s="51"/>
      <c r="AA1791" s="51"/>
      <c r="AB1791" s="51"/>
      <c r="AC1791" s="51"/>
      <c r="AD1791" s="51"/>
      <c r="AE1791" s="51"/>
      <c r="AF1791" s="51"/>
    </row>
    <row r="1792" spans="1:32">
      <c r="A1792" s="51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W1792" s="51"/>
      <c r="X1792" s="51"/>
      <c r="Y1792" s="51"/>
      <c r="Z1792" s="51"/>
      <c r="AA1792" s="51"/>
      <c r="AB1792" s="51"/>
      <c r="AC1792" s="51"/>
      <c r="AD1792" s="51"/>
      <c r="AE1792" s="51"/>
      <c r="AF1792" s="51"/>
    </row>
    <row r="1793" spans="1:32">
      <c r="A1793" s="51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W1793" s="51"/>
      <c r="X1793" s="51"/>
      <c r="Y1793" s="51"/>
      <c r="Z1793" s="51"/>
      <c r="AA1793" s="51"/>
      <c r="AB1793" s="51"/>
      <c r="AC1793" s="51"/>
      <c r="AD1793" s="51"/>
      <c r="AE1793" s="51"/>
      <c r="AF1793" s="51"/>
    </row>
    <row r="1794" spans="1:32">
      <c r="A1794" s="51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W1794" s="51"/>
      <c r="X1794" s="51"/>
      <c r="Y1794" s="51"/>
      <c r="Z1794" s="51"/>
      <c r="AA1794" s="51"/>
      <c r="AB1794" s="51"/>
      <c r="AC1794" s="51"/>
      <c r="AD1794" s="51"/>
      <c r="AE1794" s="51"/>
      <c r="AF1794" s="51"/>
    </row>
    <row r="1795" spans="1:32">
      <c r="A1795" s="51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W1795" s="51"/>
      <c r="X1795" s="51"/>
      <c r="Y1795" s="51"/>
      <c r="Z1795" s="51"/>
      <c r="AA1795" s="51"/>
      <c r="AB1795" s="51"/>
      <c r="AC1795" s="51"/>
      <c r="AD1795" s="51"/>
      <c r="AE1795" s="51"/>
      <c r="AF1795" s="51"/>
    </row>
    <row r="1796" spans="1:32">
      <c r="A1796" s="51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W1796" s="51"/>
      <c r="X1796" s="51"/>
      <c r="Y1796" s="51"/>
      <c r="Z1796" s="51"/>
      <c r="AA1796" s="51"/>
      <c r="AB1796" s="51"/>
      <c r="AC1796" s="51"/>
      <c r="AD1796" s="51"/>
      <c r="AE1796" s="51"/>
      <c r="AF1796" s="51"/>
    </row>
    <row r="1797" spans="1:32">
      <c r="A1797" s="51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W1797" s="51"/>
      <c r="X1797" s="51"/>
      <c r="Y1797" s="51"/>
      <c r="Z1797" s="51"/>
      <c r="AA1797" s="51"/>
      <c r="AB1797" s="51"/>
      <c r="AC1797" s="51"/>
      <c r="AD1797" s="51"/>
      <c r="AE1797" s="51"/>
      <c r="AF1797" s="51"/>
    </row>
    <row r="1798" spans="1:32">
      <c r="A1798" s="51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W1798" s="51"/>
      <c r="X1798" s="51"/>
      <c r="Y1798" s="51"/>
      <c r="Z1798" s="51"/>
      <c r="AA1798" s="51"/>
      <c r="AB1798" s="51"/>
      <c r="AC1798" s="51"/>
      <c r="AD1798" s="51"/>
      <c r="AE1798" s="51"/>
      <c r="AF1798" s="51"/>
    </row>
    <row r="1799" spans="1:32">
      <c r="A1799" s="51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W1799" s="51"/>
      <c r="X1799" s="51"/>
      <c r="Y1799" s="51"/>
      <c r="Z1799" s="51"/>
      <c r="AA1799" s="51"/>
      <c r="AB1799" s="51"/>
      <c r="AC1799" s="51"/>
      <c r="AD1799" s="51"/>
      <c r="AE1799" s="51"/>
      <c r="AF1799" s="51"/>
    </row>
    <row r="1800" spans="1:32">
      <c r="A1800" s="51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W1800" s="51"/>
      <c r="X1800" s="51"/>
      <c r="Y1800" s="51"/>
      <c r="Z1800" s="51"/>
      <c r="AA1800" s="51"/>
      <c r="AB1800" s="51"/>
      <c r="AC1800" s="51"/>
      <c r="AD1800" s="51"/>
      <c r="AE1800" s="51"/>
      <c r="AF1800" s="51"/>
    </row>
    <row r="1801" spans="1:32">
      <c r="A1801" s="51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W1801" s="51"/>
      <c r="X1801" s="51"/>
      <c r="Y1801" s="51"/>
      <c r="Z1801" s="51"/>
      <c r="AA1801" s="51"/>
      <c r="AB1801" s="51"/>
      <c r="AC1801" s="51"/>
      <c r="AD1801" s="51"/>
      <c r="AE1801" s="51"/>
      <c r="AF1801" s="51"/>
    </row>
    <row r="1802" spans="1:32">
      <c r="A1802" s="51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W1802" s="51"/>
      <c r="X1802" s="51"/>
      <c r="Y1802" s="51"/>
      <c r="Z1802" s="51"/>
      <c r="AA1802" s="51"/>
      <c r="AB1802" s="51"/>
      <c r="AC1802" s="51"/>
      <c r="AD1802" s="51"/>
      <c r="AE1802" s="51"/>
      <c r="AF1802" s="51"/>
    </row>
    <row r="1803" spans="1:32">
      <c r="A1803" s="51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W1803" s="51"/>
      <c r="X1803" s="51"/>
      <c r="Y1803" s="51"/>
      <c r="Z1803" s="51"/>
      <c r="AA1803" s="51"/>
      <c r="AB1803" s="51"/>
      <c r="AC1803" s="51"/>
      <c r="AD1803" s="51"/>
      <c r="AE1803" s="51"/>
      <c r="AF1803" s="51"/>
    </row>
    <row r="1804" spans="1:32">
      <c r="A1804" s="51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W1804" s="51"/>
      <c r="X1804" s="51"/>
      <c r="Y1804" s="51"/>
      <c r="Z1804" s="51"/>
      <c r="AA1804" s="51"/>
      <c r="AB1804" s="51"/>
      <c r="AC1804" s="51"/>
      <c r="AD1804" s="51"/>
      <c r="AE1804" s="51"/>
      <c r="AF1804" s="51"/>
    </row>
    <row r="1805" spans="1:32">
      <c r="A1805" s="51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W1805" s="51"/>
      <c r="X1805" s="51"/>
      <c r="Y1805" s="51"/>
      <c r="Z1805" s="51"/>
      <c r="AA1805" s="51"/>
      <c r="AB1805" s="51"/>
      <c r="AC1805" s="51"/>
      <c r="AD1805" s="51"/>
      <c r="AE1805" s="51"/>
      <c r="AF1805" s="51"/>
    </row>
    <row r="1806" spans="1:32">
      <c r="A1806" s="51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W1806" s="51"/>
      <c r="X1806" s="51"/>
      <c r="Y1806" s="51"/>
      <c r="Z1806" s="51"/>
      <c r="AA1806" s="51"/>
      <c r="AB1806" s="51"/>
      <c r="AC1806" s="51"/>
      <c r="AD1806" s="51"/>
      <c r="AE1806" s="51"/>
      <c r="AF1806" s="51"/>
    </row>
    <row r="1807" spans="1:32">
      <c r="A1807" s="51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W1807" s="51"/>
      <c r="X1807" s="51"/>
      <c r="Y1807" s="51"/>
      <c r="Z1807" s="51"/>
      <c r="AA1807" s="51"/>
      <c r="AB1807" s="51"/>
      <c r="AC1807" s="51"/>
      <c r="AD1807" s="51"/>
      <c r="AE1807" s="51"/>
      <c r="AF1807" s="51"/>
    </row>
    <row r="1808" spans="1:32">
      <c r="A1808" s="51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W1808" s="51"/>
      <c r="X1808" s="51"/>
      <c r="Y1808" s="51"/>
      <c r="Z1808" s="51"/>
      <c r="AA1808" s="51"/>
      <c r="AB1808" s="51"/>
      <c r="AC1808" s="51"/>
      <c r="AD1808" s="51"/>
      <c r="AE1808" s="51"/>
      <c r="AF1808" s="51"/>
    </row>
    <row r="1809" spans="1:32">
      <c r="A1809" s="51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W1809" s="51"/>
      <c r="X1809" s="51"/>
      <c r="Y1809" s="51"/>
      <c r="Z1809" s="51"/>
      <c r="AA1809" s="51"/>
      <c r="AB1809" s="51"/>
      <c r="AC1809" s="51"/>
      <c r="AD1809" s="51"/>
      <c r="AE1809" s="51"/>
      <c r="AF1809" s="51"/>
    </row>
    <row r="1810" spans="1:32">
      <c r="A1810" s="51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W1810" s="51"/>
      <c r="X1810" s="51"/>
      <c r="Y1810" s="51"/>
      <c r="Z1810" s="51"/>
      <c r="AA1810" s="51"/>
      <c r="AB1810" s="51"/>
      <c r="AC1810" s="51"/>
      <c r="AD1810" s="51"/>
      <c r="AE1810" s="51"/>
      <c r="AF1810" s="51"/>
    </row>
    <row r="1811" spans="1:32">
      <c r="A1811" s="51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W1811" s="51"/>
      <c r="X1811" s="51"/>
      <c r="Y1811" s="51"/>
      <c r="Z1811" s="51"/>
      <c r="AA1811" s="51"/>
      <c r="AB1811" s="51"/>
      <c r="AC1811" s="51"/>
      <c r="AD1811" s="51"/>
      <c r="AE1811" s="51"/>
      <c r="AF1811" s="51"/>
    </row>
    <row r="1812" spans="1:32">
      <c r="A1812" s="51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W1812" s="51"/>
      <c r="X1812" s="51"/>
      <c r="Y1812" s="51"/>
      <c r="Z1812" s="51"/>
      <c r="AA1812" s="51"/>
      <c r="AB1812" s="51"/>
      <c r="AC1812" s="51"/>
      <c r="AD1812" s="51"/>
      <c r="AE1812" s="51"/>
      <c r="AF1812" s="51"/>
    </row>
    <row r="1813" spans="1:32">
      <c r="A1813" s="51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W1813" s="51"/>
      <c r="X1813" s="51"/>
      <c r="Y1813" s="51"/>
      <c r="Z1813" s="51"/>
      <c r="AA1813" s="51"/>
      <c r="AB1813" s="51"/>
      <c r="AC1813" s="51"/>
      <c r="AD1813" s="51"/>
      <c r="AE1813" s="51"/>
      <c r="AF1813" s="51"/>
    </row>
    <row r="1814" spans="1:32">
      <c r="A1814" s="51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W1814" s="51"/>
      <c r="X1814" s="51"/>
      <c r="Y1814" s="51"/>
      <c r="Z1814" s="51"/>
      <c r="AA1814" s="51"/>
      <c r="AB1814" s="51"/>
      <c r="AC1814" s="51"/>
      <c r="AD1814" s="51"/>
      <c r="AE1814" s="51"/>
      <c r="AF1814" s="51"/>
    </row>
    <row r="1815" spans="1:32">
      <c r="A1815" s="51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W1815" s="51"/>
      <c r="X1815" s="51"/>
      <c r="Y1815" s="51"/>
      <c r="Z1815" s="51"/>
      <c r="AA1815" s="51"/>
      <c r="AB1815" s="51"/>
      <c r="AC1815" s="51"/>
      <c r="AD1815" s="51"/>
      <c r="AE1815" s="51"/>
      <c r="AF1815" s="51"/>
    </row>
    <row r="1816" spans="1:32">
      <c r="A1816" s="51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W1816" s="51"/>
      <c r="X1816" s="51"/>
      <c r="Y1816" s="51"/>
      <c r="Z1816" s="51"/>
      <c r="AA1816" s="51"/>
      <c r="AB1816" s="51"/>
      <c r="AC1816" s="51"/>
      <c r="AD1816" s="51"/>
      <c r="AE1816" s="51"/>
      <c r="AF1816" s="51"/>
    </row>
    <row r="1817" spans="1:32">
      <c r="A1817" s="51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W1817" s="51"/>
      <c r="X1817" s="51"/>
      <c r="Y1817" s="51"/>
      <c r="Z1817" s="51"/>
      <c r="AA1817" s="51"/>
      <c r="AB1817" s="51"/>
      <c r="AC1817" s="51"/>
      <c r="AD1817" s="51"/>
      <c r="AE1817" s="51"/>
      <c r="AF1817" s="51"/>
    </row>
    <row r="1818" spans="1:32">
      <c r="A1818" s="51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W1818" s="51"/>
      <c r="X1818" s="51"/>
      <c r="Y1818" s="51"/>
      <c r="Z1818" s="51"/>
      <c r="AA1818" s="51"/>
      <c r="AB1818" s="51"/>
      <c r="AC1818" s="51"/>
      <c r="AD1818" s="51"/>
      <c r="AE1818" s="51"/>
      <c r="AF1818" s="51"/>
    </row>
    <row r="1819" spans="1:32">
      <c r="A1819" s="51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W1819" s="51"/>
      <c r="X1819" s="51"/>
      <c r="Y1819" s="51"/>
      <c r="Z1819" s="51"/>
      <c r="AA1819" s="51"/>
      <c r="AB1819" s="51"/>
      <c r="AC1819" s="51"/>
      <c r="AD1819" s="51"/>
      <c r="AE1819" s="51"/>
      <c r="AF1819" s="51"/>
    </row>
    <row r="1820" spans="1:32">
      <c r="A1820" s="51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W1820" s="51"/>
      <c r="X1820" s="51"/>
      <c r="Y1820" s="51"/>
      <c r="Z1820" s="51"/>
      <c r="AA1820" s="51"/>
      <c r="AB1820" s="51"/>
      <c r="AC1820" s="51"/>
      <c r="AD1820" s="51"/>
      <c r="AE1820" s="51"/>
      <c r="AF1820" s="51"/>
    </row>
    <row r="1821" spans="1:32">
      <c r="A1821" s="51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W1821" s="51"/>
      <c r="X1821" s="51"/>
      <c r="Y1821" s="51"/>
      <c r="Z1821" s="51"/>
      <c r="AA1821" s="51"/>
      <c r="AB1821" s="51"/>
      <c r="AC1821" s="51"/>
      <c r="AD1821" s="51"/>
      <c r="AE1821" s="51"/>
      <c r="AF1821" s="51"/>
    </row>
    <row r="1822" spans="1:32">
      <c r="A1822" s="51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W1822" s="51"/>
      <c r="X1822" s="51"/>
      <c r="Y1822" s="51"/>
      <c r="Z1822" s="51"/>
      <c r="AA1822" s="51"/>
      <c r="AB1822" s="51"/>
      <c r="AC1822" s="51"/>
      <c r="AD1822" s="51"/>
      <c r="AE1822" s="51"/>
      <c r="AF1822" s="51"/>
    </row>
    <row r="1823" spans="1:32">
      <c r="A1823" s="51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W1823" s="51"/>
      <c r="X1823" s="51"/>
      <c r="Y1823" s="51"/>
      <c r="Z1823" s="51"/>
      <c r="AA1823" s="51"/>
      <c r="AB1823" s="51"/>
      <c r="AC1823" s="51"/>
      <c r="AD1823" s="51"/>
      <c r="AE1823" s="51"/>
      <c r="AF1823" s="51"/>
    </row>
    <row r="1824" spans="1:32">
      <c r="A1824" s="51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W1824" s="51"/>
      <c r="X1824" s="51"/>
      <c r="Y1824" s="51"/>
      <c r="Z1824" s="51"/>
      <c r="AA1824" s="51"/>
      <c r="AB1824" s="51"/>
      <c r="AC1824" s="51"/>
      <c r="AD1824" s="51"/>
      <c r="AE1824" s="51"/>
      <c r="AF1824" s="51"/>
    </row>
    <row r="1825" spans="1:32">
      <c r="A1825" s="51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W1825" s="51"/>
      <c r="X1825" s="51"/>
      <c r="Y1825" s="51"/>
      <c r="Z1825" s="51"/>
      <c r="AA1825" s="51"/>
      <c r="AB1825" s="51"/>
      <c r="AC1825" s="51"/>
      <c r="AD1825" s="51"/>
      <c r="AE1825" s="51"/>
      <c r="AF1825" s="51"/>
    </row>
    <row r="1826" spans="1:32">
      <c r="A1826" s="51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W1826" s="51"/>
      <c r="X1826" s="51"/>
      <c r="Y1826" s="51"/>
      <c r="Z1826" s="51"/>
      <c r="AA1826" s="51"/>
      <c r="AB1826" s="51"/>
      <c r="AC1826" s="51"/>
      <c r="AD1826" s="51"/>
      <c r="AE1826" s="51"/>
      <c r="AF1826" s="51"/>
    </row>
    <row r="1827" spans="1:32">
      <c r="A1827" s="51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W1827" s="51"/>
      <c r="X1827" s="51"/>
      <c r="Y1827" s="51"/>
      <c r="Z1827" s="51"/>
      <c r="AA1827" s="51"/>
      <c r="AB1827" s="51"/>
      <c r="AC1827" s="51"/>
      <c r="AD1827" s="51"/>
      <c r="AE1827" s="51"/>
      <c r="AF1827" s="51"/>
    </row>
    <row r="1828" spans="1:32">
      <c r="A1828" s="51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W1828" s="51"/>
      <c r="X1828" s="51"/>
      <c r="Y1828" s="51"/>
      <c r="Z1828" s="51"/>
      <c r="AA1828" s="51"/>
      <c r="AB1828" s="51"/>
      <c r="AC1828" s="51"/>
      <c r="AD1828" s="51"/>
      <c r="AE1828" s="51"/>
      <c r="AF1828" s="51"/>
    </row>
    <row r="1829" spans="1:32">
      <c r="A1829" s="51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W1829" s="51"/>
      <c r="X1829" s="51"/>
      <c r="Y1829" s="51"/>
      <c r="Z1829" s="51"/>
      <c r="AA1829" s="51"/>
      <c r="AB1829" s="51"/>
      <c r="AC1829" s="51"/>
      <c r="AD1829" s="51"/>
      <c r="AE1829" s="51"/>
      <c r="AF1829" s="51"/>
    </row>
    <row r="1830" spans="1:32">
      <c r="A1830" s="51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W1830" s="51"/>
      <c r="X1830" s="51"/>
      <c r="Y1830" s="51"/>
      <c r="Z1830" s="51"/>
      <c r="AA1830" s="51"/>
      <c r="AB1830" s="51"/>
      <c r="AC1830" s="51"/>
      <c r="AD1830" s="51"/>
      <c r="AE1830" s="51"/>
      <c r="AF1830" s="51"/>
    </row>
    <row r="1831" spans="1:32">
      <c r="A1831" s="51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W1831" s="51"/>
      <c r="X1831" s="51"/>
      <c r="Y1831" s="51"/>
      <c r="Z1831" s="51"/>
      <c r="AA1831" s="51"/>
      <c r="AB1831" s="51"/>
      <c r="AC1831" s="51"/>
      <c r="AD1831" s="51"/>
      <c r="AE1831" s="51"/>
      <c r="AF1831" s="51"/>
    </row>
    <row r="1832" spans="1:32">
      <c r="A1832" s="51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W1832" s="51"/>
      <c r="X1832" s="51"/>
      <c r="Y1832" s="51"/>
      <c r="Z1832" s="51"/>
      <c r="AA1832" s="51"/>
      <c r="AB1832" s="51"/>
      <c r="AC1832" s="51"/>
      <c r="AD1832" s="51"/>
      <c r="AE1832" s="51"/>
      <c r="AF1832" s="51"/>
    </row>
    <row r="1833" spans="1:32">
      <c r="A1833" s="51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W1833" s="51"/>
      <c r="X1833" s="51"/>
      <c r="Y1833" s="51"/>
      <c r="Z1833" s="51"/>
      <c r="AA1833" s="51"/>
      <c r="AB1833" s="51"/>
      <c r="AC1833" s="51"/>
      <c r="AD1833" s="51"/>
      <c r="AE1833" s="51"/>
      <c r="AF1833" s="51"/>
    </row>
    <row r="1834" spans="1:32">
      <c r="A1834" s="51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W1834" s="51"/>
      <c r="X1834" s="51"/>
      <c r="Y1834" s="51"/>
      <c r="Z1834" s="51"/>
      <c r="AA1834" s="51"/>
      <c r="AB1834" s="51"/>
      <c r="AC1834" s="51"/>
      <c r="AD1834" s="51"/>
      <c r="AE1834" s="51"/>
      <c r="AF1834" s="51"/>
    </row>
    <row r="1835" spans="1:32">
      <c r="A1835" s="51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W1835" s="51"/>
      <c r="X1835" s="51"/>
      <c r="Y1835" s="51"/>
      <c r="Z1835" s="51"/>
      <c r="AA1835" s="51"/>
      <c r="AB1835" s="51"/>
      <c r="AC1835" s="51"/>
      <c r="AD1835" s="51"/>
      <c r="AE1835" s="51"/>
      <c r="AF1835" s="51"/>
    </row>
    <row r="1836" spans="1:32">
      <c r="A1836" s="51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W1836" s="51"/>
      <c r="X1836" s="51"/>
      <c r="Y1836" s="51"/>
      <c r="Z1836" s="51"/>
      <c r="AA1836" s="51"/>
      <c r="AB1836" s="51"/>
      <c r="AC1836" s="51"/>
      <c r="AD1836" s="51"/>
      <c r="AE1836" s="51"/>
      <c r="AF1836" s="51"/>
    </row>
    <row r="1837" spans="1:32">
      <c r="A1837" s="51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W1837" s="51"/>
      <c r="X1837" s="51"/>
      <c r="Y1837" s="51"/>
      <c r="Z1837" s="51"/>
      <c r="AA1837" s="51"/>
      <c r="AB1837" s="51"/>
      <c r="AC1837" s="51"/>
      <c r="AD1837" s="51"/>
      <c r="AE1837" s="51"/>
      <c r="AF1837" s="51"/>
    </row>
    <row r="1838" spans="1:32">
      <c r="A1838" s="51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W1838" s="51"/>
      <c r="X1838" s="51"/>
      <c r="Y1838" s="51"/>
      <c r="Z1838" s="51"/>
      <c r="AA1838" s="51"/>
      <c r="AB1838" s="51"/>
      <c r="AC1838" s="51"/>
      <c r="AD1838" s="51"/>
      <c r="AE1838" s="51"/>
      <c r="AF1838" s="51"/>
    </row>
    <row r="1839" spans="1:32">
      <c r="A1839" s="51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W1839" s="51"/>
      <c r="X1839" s="51"/>
      <c r="Y1839" s="51"/>
      <c r="Z1839" s="51"/>
      <c r="AA1839" s="51"/>
      <c r="AB1839" s="51"/>
      <c r="AC1839" s="51"/>
      <c r="AD1839" s="51"/>
      <c r="AE1839" s="51"/>
      <c r="AF1839" s="51"/>
    </row>
    <row r="1840" spans="1:32">
      <c r="A1840" s="51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W1840" s="51"/>
      <c r="X1840" s="51"/>
      <c r="Y1840" s="51"/>
      <c r="Z1840" s="51"/>
      <c r="AA1840" s="51"/>
      <c r="AB1840" s="51"/>
      <c r="AC1840" s="51"/>
      <c r="AD1840" s="51"/>
      <c r="AE1840" s="51"/>
      <c r="AF1840" s="51"/>
    </row>
    <row r="1841" spans="1:32">
      <c r="A1841" s="51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W1841" s="51"/>
      <c r="X1841" s="51"/>
      <c r="Y1841" s="51"/>
      <c r="Z1841" s="51"/>
      <c r="AA1841" s="51"/>
      <c r="AB1841" s="51"/>
      <c r="AC1841" s="51"/>
      <c r="AD1841" s="51"/>
      <c r="AE1841" s="51"/>
      <c r="AF1841" s="51"/>
    </row>
    <row r="1842" spans="1:32">
      <c r="A1842" s="51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W1842" s="51"/>
      <c r="X1842" s="51"/>
      <c r="Y1842" s="51"/>
      <c r="Z1842" s="51"/>
      <c r="AA1842" s="51"/>
      <c r="AB1842" s="51"/>
      <c r="AC1842" s="51"/>
      <c r="AD1842" s="51"/>
      <c r="AE1842" s="51"/>
      <c r="AF1842" s="51"/>
    </row>
    <row r="1843" spans="1:32">
      <c r="A1843" s="51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W1843" s="51"/>
      <c r="X1843" s="51"/>
      <c r="Y1843" s="51"/>
      <c r="Z1843" s="51"/>
      <c r="AA1843" s="51"/>
      <c r="AB1843" s="51"/>
      <c r="AC1843" s="51"/>
      <c r="AD1843" s="51"/>
      <c r="AE1843" s="51"/>
      <c r="AF1843" s="51"/>
    </row>
    <row r="1844" spans="1:32">
      <c r="A1844" s="51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W1844" s="51"/>
      <c r="X1844" s="51"/>
      <c r="Y1844" s="51"/>
      <c r="Z1844" s="51"/>
      <c r="AA1844" s="51"/>
      <c r="AB1844" s="51"/>
      <c r="AC1844" s="51"/>
      <c r="AD1844" s="51"/>
      <c r="AE1844" s="51"/>
      <c r="AF1844" s="51"/>
    </row>
    <row r="1845" spans="1:32">
      <c r="A1845" s="51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W1845" s="51"/>
      <c r="X1845" s="51"/>
      <c r="Y1845" s="51"/>
      <c r="Z1845" s="51"/>
      <c r="AA1845" s="51"/>
      <c r="AB1845" s="51"/>
      <c r="AC1845" s="51"/>
      <c r="AD1845" s="51"/>
      <c r="AE1845" s="51"/>
      <c r="AF1845" s="51"/>
    </row>
    <row r="1846" spans="1:32">
      <c r="A1846" s="51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W1846" s="51"/>
      <c r="X1846" s="51"/>
      <c r="Y1846" s="51"/>
      <c r="Z1846" s="51"/>
      <c r="AA1846" s="51"/>
      <c r="AB1846" s="51"/>
      <c r="AC1846" s="51"/>
      <c r="AD1846" s="51"/>
      <c r="AE1846" s="51"/>
      <c r="AF1846" s="51"/>
    </row>
    <row r="1847" spans="1:32">
      <c r="A1847" s="51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W1847" s="51"/>
      <c r="X1847" s="51"/>
      <c r="Y1847" s="51"/>
      <c r="Z1847" s="51"/>
      <c r="AA1847" s="51"/>
      <c r="AB1847" s="51"/>
      <c r="AC1847" s="51"/>
      <c r="AD1847" s="51"/>
      <c r="AE1847" s="51"/>
      <c r="AF1847" s="51"/>
    </row>
    <row r="1848" spans="1:32">
      <c r="A1848" s="51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W1848" s="51"/>
      <c r="X1848" s="51"/>
      <c r="Y1848" s="51"/>
      <c r="Z1848" s="51"/>
      <c r="AA1848" s="51"/>
      <c r="AB1848" s="51"/>
      <c r="AC1848" s="51"/>
      <c r="AD1848" s="51"/>
      <c r="AE1848" s="51"/>
      <c r="AF1848" s="51"/>
    </row>
    <row r="1849" spans="1:32">
      <c r="A1849" s="51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W1849" s="51"/>
      <c r="X1849" s="51"/>
      <c r="Y1849" s="51"/>
      <c r="Z1849" s="51"/>
      <c r="AA1849" s="51"/>
      <c r="AB1849" s="51"/>
      <c r="AC1849" s="51"/>
      <c r="AD1849" s="51"/>
      <c r="AE1849" s="51"/>
      <c r="AF1849" s="51"/>
    </row>
    <row r="1850" spans="1:32">
      <c r="A1850" s="51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W1850" s="51"/>
      <c r="X1850" s="51"/>
      <c r="Y1850" s="51"/>
      <c r="Z1850" s="51"/>
      <c r="AA1850" s="51"/>
      <c r="AB1850" s="51"/>
      <c r="AC1850" s="51"/>
      <c r="AD1850" s="51"/>
      <c r="AE1850" s="51"/>
      <c r="AF1850" s="51"/>
    </row>
    <row r="1851" spans="1:32">
      <c r="A1851" s="51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W1851" s="51"/>
      <c r="X1851" s="51"/>
      <c r="Y1851" s="51"/>
      <c r="Z1851" s="51"/>
      <c r="AA1851" s="51"/>
      <c r="AB1851" s="51"/>
      <c r="AC1851" s="51"/>
      <c r="AD1851" s="51"/>
      <c r="AE1851" s="51"/>
      <c r="AF1851" s="51"/>
    </row>
    <row r="1852" spans="1:32">
      <c r="A1852" s="51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W1852" s="51"/>
      <c r="X1852" s="51"/>
      <c r="Y1852" s="51"/>
      <c r="Z1852" s="51"/>
      <c r="AA1852" s="51"/>
      <c r="AB1852" s="51"/>
      <c r="AC1852" s="51"/>
      <c r="AD1852" s="51"/>
      <c r="AE1852" s="51"/>
      <c r="AF1852" s="51"/>
    </row>
    <row r="1853" spans="1:32">
      <c r="A1853" s="51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W1853" s="51"/>
      <c r="X1853" s="51"/>
      <c r="Y1853" s="51"/>
      <c r="Z1853" s="51"/>
      <c r="AA1853" s="51"/>
      <c r="AB1853" s="51"/>
      <c r="AC1853" s="51"/>
      <c r="AD1853" s="51"/>
      <c r="AE1853" s="51"/>
      <c r="AF1853" s="51"/>
    </row>
    <row r="1854" spans="1:32">
      <c r="A1854" s="51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W1854" s="51"/>
      <c r="X1854" s="51"/>
      <c r="Y1854" s="51"/>
      <c r="Z1854" s="51"/>
      <c r="AA1854" s="51"/>
      <c r="AB1854" s="51"/>
      <c r="AC1854" s="51"/>
      <c r="AD1854" s="51"/>
      <c r="AE1854" s="51"/>
      <c r="AF1854" s="51"/>
    </row>
    <row r="1855" spans="1:32">
      <c r="A1855" s="51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W1855" s="51"/>
      <c r="X1855" s="51"/>
      <c r="Y1855" s="51"/>
      <c r="Z1855" s="51"/>
      <c r="AA1855" s="51"/>
      <c r="AB1855" s="51"/>
      <c r="AC1855" s="51"/>
      <c r="AD1855" s="51"/>
      <c r="AE1855" s="51"/>
      <c r="AF1855" s="51"/>
    </row>
    <row r="1856" spans="1:32">
      <c r="A1856" s="51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W1856" s="51"/>
      <c r="X1856" s="51"/>
      <c r="Y1856" s="51"/>
      <c r="Z1856" s="51"/>
      <c r="AA1856" s="51"/>
      <c r="AB1856" s="51"/>
      <c r="AC1856" s="51"/>
      <c r="AD1856" s="51"/>
      <c r="AE1856" s="51"/>
      <c r="AF1856" s="51"/>
    </row>
    <row r="1857" spans="1:32">
      <c r="A1857" s="51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W1857" s="51"/>
      <c r="X1857" s="51"/>
      <c r="Y1857" s="51"/>
      <c r="Z1857" s="51"/>
      <c r="AA1857" s="51"/>
      <c r="AB1857" s="51"/>
      <c r="AC1857" s="51"/>
      <c r="AD1857" s="51"/>
      <c r="AE1857" s="51"/>
      <c r="AF1857" s="51"/>
    </row>
    <row r="1858" spans="1:32">
      <c r="A1858" s="51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W1858" s="51"/>
      <c r="X1858" s="51"/>
      <c r="Y1858" s="51"/>
      <c r="Z1858" s="51"/>
      <c r="AA1858" s="51"/>
      <c r="AB1858" s="51"/>
      <c r="AC1858" s="51"/>
      <c r="AD1858" s="51"/>
      <c r="AE1858" s="51"/>
      <c r="AF1858" s="51"/>
    </row>
    <row r="1859" spans="1:32">
      <c r="A1859" s="51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W1859" s="51"/>
      <c r="X1859" s="51"/>
      <c r="Y1859" s="51"/>
      <c r="Z1859" s="51"/>
      <c r="AA1859" s="51"/>
      <c r="AB1859" s="51"/>
      <c r="AC1859" s="51"/>
      <c r="AD1859" s="51"/>
      <c r="AE1859" s="51"/>
      <c r="AF1859" s="51"/>
    </row>
    <row r="1860" spans="1:32">
      <c r="A1860" s="51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W1860" s="51"/>
      <c r="X1860" s="51"/>
      <c r="Y1860" s="51"/>
      <c r="Z1860" s="51"/>
      <c r="AA1860" s="51"/>
      <c r="AB1860" s="51"/>
      <c r="AC1860" s="51"/>
      <c r="AD1860" s="51"/>
      <c r="AE1860" s="51"/>
      <c r="AF1860" s="51"/>
    </row>
    <row r="1861" spans="1:32">
      <c r="A1861" s="51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W1861" s="51"/>
      <c r="X1861" s="51"/>
      <c r="Y1861" s="51"/>
      <c r="Z1861" s="51"/>
      <c r="AA1861" s="51"/>
      <c r="AB1861" s="51"/>
      <c r="AC1861" s="51"/>
      <c r="AD1861" s="51"/>
      <c r="AE1861" s="51"/>
      <c r="AF1861" s="51"/>
    </row>
    <row r="1862" spans="1:32">
      <c r="A1862" s="51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W1862" s="51"/>
      <c r="X1862" s="51"/>
      <c r="Y1862" s="51"/>
      <c r="Z1862" s="51"/>
      <c r="AA1862" s="51"/>
      <c r="AB1862" s="51"/>
      <c r="AC1862" s="51"/>
      <c r="AD1862" s="51"/>
      <c r="AE1862" s="51"/>
      <c r="AF1862" s="51"/>
    </row>
    <row r="1863" spans="1:32">
      <c r="A1863" s="51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W1863" s="51"/>
      <c r="X1863" s="51"/>
      <c r="Y1863" s="51"/>
      <c r="Z1863" s="51"/>
      <c r="AA1863" s="51"/>
      <c r="AB1863" s="51"/>
      <c r="AC1863" s="51"/>
      <c r="AD1863" s="51"/>
      <c r="AE1863" s="51"/>
      <c r="AF1863" s="51"/>
    </row>
    <row r="1864" spans="1:32">
      <c r="A1864" s="51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W1864" s="51"/>
      <c r="X1864" s="51"/>
      <c r="Y1864" s="51"/>
      <c r="Z1864" s="51"/>
      <c r="AA1864" s="51"/>
      <c r="AB1864" s="51"/>
      <c r="AC1864" s="51"/>
      <c r="AD1864" s="51"/>
      <c r="AE1864" s="51"/>
      <c r="AF1864" s="51"/>
    </row>
    <row r="1865" spans="1:32">
      <c r="A1865" s="51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W1865" s="51"/>
      <c r="X1865" s="51"/>
      <c r="Y1865" s="51"/>
      <c r="Z1865" s="51"/>
      <c r="AA1865" s="51"/>
      <c r="AB1865" s="51"/>
      <c r="AC1865" s="51"/>
      <c r="AD1865" s="51"/>
      <c r="AE1865" s="51"/>
      <c r="AF1865" s="51"/>
    </row>
    <row r="1866" spans="1:32">
      <c r="A1866" s="51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W1866" s="51"/>
      <c r="X1866" s="51"/>
      <c r="Y1866" s="51"/>
      <c r="Z1866" s="51"/>
      <c r="AA1866" s="51"/>
      <c r="AB1866" s="51"/>
      <c r="AC1866" s="51"/>
      <c r="AD1866" s="51"/>
      <c r="AE1866" s="51"/>
      <c r="AF1866" s="51"/>
    </row>
    <row r="1867" spans="1:32">
      <c r="A1867" s="51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W1867" s="51"/>
      <c r="X1867" s="51"/>
      <c r="Y1867" s="51"/>
      <c r="Z1867" s="51"/>
      <c r="AA1867" s="51"/>
      <c r="AB1867" s="51"/>
      <c r="AC1867" s="51"/>
      <c r="AD1867" s="51"/>
      <c r="AE1867" s="51"/>
      <c r="AF1867" s="51"/>
    </row>
    <row r="1868" spans="1:32">
      <c r="A1868" s="51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W1868" s="51"/>
      <c r="X1868" s="51"/>
      <c r="Y1868" s="51"/>
      <c r="Z1868" s="51"/>
      <c r="AA1868" s="51"/>
      <c r="AB1868" s="51"/>
      <c r="AC1868" s="51"/>
      <c r="AD1868" s="51"/>
      <c r="AE1868" s="51"/>
      <c r="AF1868" s="51"/>
    </row>
    <row r="1869" spans="1:32">
      <c r="A1869" s="51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W1869" s="51"/>
      <c r="X1869" s="51"/>
      <c r="Y1869" s="51"/>
      <c r="Z1869" s="51"/>
      <c r="AA1869" s="51"/>
      <c r="AB1869" s="51"/>
      <c r="AC1869" s="51"/>
      <c r="AD1869" s="51"/>
      <c r="AE1869" s="51"/>
      <c r="AF1869" s="51"/>
    </row>
    <row r="1870" spans="1:32">
      <c r="A1870" s="51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W1870" s="51"/>
      <c r="X1870" s="51"/>
      <c r="Y1870" s="51"/>
      <c r="Z1870" s="51"/>
      <c r="AA1870" s="51"/>
      <c r="AB1870" s="51"/>
      <c r="AC1870" s="51"/>
      <c r="AD1870" s="51"/>
      <c r="AE1870" s="51"/>
      <c r="AF1870" s="51"/>
    </row>
    <row r="1871" spans="1:32">
      <c r="A1871" s="51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W1871" s="51"/>
      <c r="X1871" s="51"/>
      <c r="Y1871" s="51"/>
      <c r="Z1871" s="51"/>
      <c r="AA1871" s="51"/>
      <c r="AB1871" s="51"/>
      <c r="AC1871" s="51"/>
      <c r="AD1871" s="51"/>
      <c r="AE1871" s="51"/>
      <c r="AF1871" s="51"/>
    </row>
    <row r="1872" spans="1:32">
      <c r="A1872" s="51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W1872" s="51"/>
      <c r="X1872" s="51"/>
      <c r="Y1872" s="51"/>
      <c r="Z1872" s="51"/>
      <c r="AA1872" s="51"/>
      <c r="AB1872" s="51"/>
      <c r="AC1872" s="51"/>
      <c r="AD1872" s="51"/>
      <c r="AE1872" s="51"/>
      <c r="AF1872" s="51"/>
    </row>
    <row r="1873" spans="1:32">
      <c r="A1873" s="51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W1873" s="51"/>
      <c r="X1873" s="51"/>
      <c r="Y1873" s="51"/>
      <c r="Z1873" s="51"/>
      <c r="AA1873" s="51"/>
      <c r="AB1873" s="51"/>
      <c r="AC1873" s="51"/>
      <c r="AD1873" s="51"/>
      <c r="AE1873" s="51"/>
      <c r="AF1873" s="51"/>
    </row>
    <row r="1874" spans="1:32">
      <c r="A1874" s="51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W1874" s="51"/>
      <c r="X1874" s="51"/>
      <c r="Y1874" s="51"/>
      <c r="Z1874" s="51"/>
      <c r="AA1874" s="51"/>
      <c r="AB1874" s="51"/>
      <c r="AC1874" s="51"/>
      <c r="AD1874" s="51"/>
      <c r="AE1874" s="51"/>
      <c r="AF1874" s="51"/>
    </row>
    <row r="1875" spans="1:32">
      <c r="A1875" s="51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W1875" s="51"/>
      <c r="X1875" s="51"/>
      <c r="Y1875" s="51"/>
      <c r="Z1875" s="51"/>
      <c r="AA1875" s="51"/>
      <c r="AB1875" s="51"/>
      <c r="AC1875" s="51"/>
      <c r="AD1875" s="51"/>
      <c r="AE1875" s="51"/>
      <c r="AF1875" s="51"/>
    </row>
    <row r="1876" spans="1:32">
      <c r="A1876" s="51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W1876" s="51"/>
      <c r="X1876" s="51"/>
      <c r="Y1876" s="51"/>
      <c r="Z1876" s="51"/>
      <c r="AA1876" s="51"/>
      <c r="AB1876" s="51"/>
      <c r="AC1876" s="51"/>
      <c r="AD1876" s="51"/>
      <c r="AE1876" s="51"/>
      <c r="AF1876" s="51"/>
    </row>
    <row r="1877" spans="1:32">
      <c r="A1877" s="51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W1877" s="51"/>
      <c r="X1877" s="51"/>
      <c r="Y1877" s="51"/>
      <c r="Z1877" s="51"/>
      <c r="AA1877" s="51"/>
      <c r="AB1877" s="51"/>
      <c r="AC1877" s="51"/>
      <c r="AD1877" s="51"/>
      <c r="AE1877" s="51"/>
      <c r="AF1877" s="51"/>
    </row>
    <row r="1878" spans="1:32">
      <c r="A1878" s="51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W1878" s="51"/>
      <c r="X1878" s="51"/>
      <c r="Y1878" s="51"/>
      <c r="Z1878" s="51"/>
      <c r="AA1878" s="51"/>
      <c r="AB1878" s="51"/>
      <c r="AC1878" s="51"/>
      <c r="AD1878" s="51"/>
      <c r="AE1878" s="51"/>
      <c r="AF1878" s="51"/>
    </row>
    <row r="1879" spans="1:32">
      <c r="A1879" s="51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W1879" s="51"/>
      <c r="X1879" s="51"/>
      <c r="Y1879" s="51"/>
      <c r="Z1879" s="51"/>
      <c r="AA1879" s="51"/>
      <c r="AB1879" s="51"/>
      <c r="AC1879" s="51"/>
      <c r="AD1879" s="51"/>
      <c r="AE1879" s="51"/>
      <c r="AF1879" s="51"/>
    </row>
    <row r="1880" spans="1:32">
      <c r="A1880" s="51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W1880" s="51"/>
      <c r="X1880" s="51"/>
      <c r="Y1880" s="51"/>
      <c r="Z1880" s="51"/>
      <c r="AA1880" s="51"/>
      <c r="AB1880" s="51"/>
      <c r="AC1880" s="51"/>
      <c r="AD1880" s="51"/>
      <c r="AE1880" s="51"/>
      <c r="AF1880" s="51"/>
    </row>
    <row r="1881" spans="1:32">
      <c r="A1881" s="51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W1881" s="51"/>
      <c r="X1881" s="51"/>
      <c r="Y1881" s="51"/>
      <c r="Z1881" s="51"/>
      <c r="AA1881" s="51"/>
      <c r="AB1881" s="51"/>
      <c r="AC1881" s="51"/>
      <c r="AD1881" s="51"/>
      <c r="AE1881" s="51"/>
      <c r="AF1881" s="51"/>
    </row>
    <row r="1882" spans="1:32">
      <c r="A1882" s="51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W1882" s="51"/>
      <c r="X1882" s="51"/>
      <c r="Y1882" s="51"/>
      <c r="Z1882" s="51"/>
      <c r="AA1882" s="51"/>
      <c r="AB1882" s="51"/>
      <c r="AC1882" s="51"/>
      <c r="AD1882" s="51"/>
      <c r="AE1882" s="51"/>
      <c r="AF1882" s="51"/>
    </row>
    <row r="1883" spans="1:32">
      <c r="A1883" s="51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W1883" s="51"/>
      <c r="X1883" s="51"/>
      <c r="Y1883" s="51"/>
      <c r="Z1883" s="51"/>
      <c r="AA1883" s="51"/>
      <c r="AB1883" s="51"/>
      <c r="AC1883" s="51"/>
      <c r="AD1883" s="51"/>
      <c r="AE1883" s="51"/>
      <c r="AF1883" s="51"/>
    </row>
    <row r="1884" spans="1:32">
      <c r="A1884" s="51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W1884" s="51"/>
      <c r="X1884" s="51"/>
      <c r="Y1884" s="51"/>
      <c r="Z1884" s="51"/>
      <c r="AA1884" s="51"/>
      <c r="AB1884" s="51"/>
      <c r="AC1884" s="51"/>
      <c r="AD1884" s="51"/>
      <c r="AE1884" s="51"/>
      <c r="AF1884" s="51"/>
    </row>
    <row r="1885" spans="1:32">
      <c r="A1885" s="51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W1885" s="51"/>
      <c r="X1885" s="51"/>
      <c r="Y1885" s="51"/>
      <c r="Z1885" s="51"/>
      <c r="AA1885" s="51"/>
      <c r="AB1885" s="51"/>
      <c r="AC1885" s="51"/>
      <c r="AD1885" s="51"/>
      <c r="AE1885" s="51"/>
      <c r="AF1885" s="51"/>
    </row>
    <row r="1886" spans="1:32">
      <c r="A1886" s="51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W1886" s="51"/>
      <c r="X1886" s="51"/>
      <c r="Y1886" s="51"/>
      <c r="Z1886" s="51"/>
      <c r="AA1886" s="51"/>
      <c r="AB1886" s="51"/>
      <c r="AC1886" s="51"/>
      <c r="AD1886" s="51"/>
      <c r="AE1886" s="51"/>
      <c r="AF1886" s="51"/>
    </row>
    <row r="1887" spans="1:32">
      <c r="A1887" s="51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W1887" s="51"/>
      <c r="X1887" s="51"/>
      <c r="Y1887" s="51"/>
      <c r="Z1887" s="51"/>
      <c r="AA1887" s="51"/>
      <c r="AB1887" s="51"/>
      <c r="AC1887" s="51"/>
      <c r="AD1887" s="51"/>
      <c r="AE1887" s="51"/>
      <c r="AF1887" s="51"/>
    </row>
    <row r="1888" spans="1:32">
      <c r="A1888" s="51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W1888" s="51"/>
      <c r="X1888" s="51"/>
      <c r="Y1888" s="51"/>
      <c r="Z1888" s="51"/>
      <c r="AA1888" s="51"/>
      <c r="AB1888" s="51"/>
      <c r="AC1888" s="51"/>
      <c r="AD1888" s="51"/>
      <c r="AE1888" s="51"/>
      <c r="AF1888" s="51"/>
    </row>
    <row r="1889" spans="1:32">
      <c r="A1889" s="51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W1889" s="51"/>
      <c r="X1889" s="51"/>
      <c r="Y1889" s="51"/>
      <c r="Z1889" s="51"/>
      <c r="AA1889" s="51"/>
      <c r="AB1889" s="51"/>
      <c r="AC1889" s="51"/>
      <c r="AD1889" s="51"/>
      <c r="AE1889" s="51"/>
      <c r="AF1889" s="51"/>
    </row>
    <row r="1890" spans="1:32">
      <c r="A1890" s="51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W1890" s="51"/>
      <c r="X1890" s="51"/>
      <c r="Y1890" s="51"/>
      <c r="Z1890" s="51"/>
      <c r="AA1890" s="51"/>
      <c r="AB1890" s="51"/>
      <c r="AC1890" s="51"/>
      <c r="AD1890" s="51"/>
      <c r="AE1890" s="51"/>
      <c r="AF1890" s="51"/>
    </row>
    <row r="1891" spans="1:32">
      <c r="A1891" s="51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W1891" s="51"/>
      <c r="X1891" s="51"/>
      <c r="Y1891" s="51"/>
      <c r="Z1891" s="51"/>
      <c r="AA1891" s="51"/>
      <c r="AB1891" s="51"/>
      <c r="AC1891" s="51"/>
      <c r="AD1891" s="51"/>
      <c r="AE1891" s="51"/>
      <c r="AF1891" s="51"/>
    </row>
    <row r="1892" spans="1:32">
      <c r="A1892" s="51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W1892" s="51"/>
      <c r="X1892" s="51"/>
      <c r="Y1892" s="51"/>
      <c r="Z1892" s="51"/>
      <c r="AA1892" s="51"/>
      <c r="AB1892" s="51"/>
      <c r="AC1892" s="51"/>
      <c r="AD1892" s="51"/>
      <c r="AE1892" s="51"/>
      <c r="AF1892" s="51"/>
    </row>
    <row r="1893" spans="1:32">
      <c r="A1893" s="51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W1893" s="51"/>
      <c r="X1893" s="51"/>
      <c r="Y1893" s="51"/>
      <c r="Z1893" s="51"/>
      <c r="AA1893" s="51"/>
      <c r="AB1893" s="51"/>
      <c r="AC1893" s="51"/>
      <c r="AD1893" s="51"/>
      <c r="AE1893" s="51"/>
      <c r="AF1893" s="51"/>
    </row>
    <row r="1894" spans="1:32">
      <c r="A1894" s="51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W1894" s="51"/>
      <c r="X1894" s="51"/>
      <c r="Y1894" s="51"/>
      <c r="Z1894" s="51"/>
      <c r="AA1894" s="51"/>
      <c r="AB1894" s="51"/>
      <c r="AC1894" s="51"/>
      <c r="AD1894" s="51"/>
      <c r="AE1894" s="51"/>
      <c r="AF1894" s="51"/>
    </row>
    <row r="1895" spans="1:32">
      <c r="A1895" s="51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W1895" s="51"/>
      <c r="X1895" s="51"/>
      <c r="Y1895" s="51"/>
      <c r="Z1895" s="51"/>
      <c r="AA1895" s="51"/>
      <c r="AB1895" s="51"/>
      <c r="AC1895" s="51"/>
      <c r="AD1895" s="51"/>
      <c r="AE1895" s="51"/>
      <c r="AF1895" s="51"/>
    </row>
    <row r="1896" spans="1:32">
      <c r="A1896" s="51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W1896" s="51"/>
      <c r="X1896" s="51"/>
      <c r="Y1896" s="51"/>
      <c r="Z1896" s="51"/>
      <c r="AA1896" s="51"/>
      <c r="AB1896" s="51"/>
      <c r="AC1896" s="51"/>
      <c r="AD1896" s="51"/>
      <c r="AE1896" s="51"/>
      <c r="AF1896" s="51"/>
    </row>
    <row r="1897" spans="1:32">
      <c r="A1897" s="51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W1897" s="51"/>
      <c r="X1897" s="51"/>
      <c r="Y1897" s="51"/>
      <c r="Z1897" s="51"/>
      <c r="AA1897" s="51"/>
      <c r="AB1897" s="51"/>
      <c r="AC1897" s="51"/>
      <c r="AD1897" s="51"/>
      <c r="AE1897" s="51"/>
      <c r="AF1897" s="51"/>
    </row>
    <row r="1898" spans="1:32">
      <c r="A1898" s="51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W1898" s="51"/>
      <c r="X1898" s="51"/>
      <c r="Y1898" s="51"/>
      <c r="Z1898" s="51"/>
      <c r="AA1898" s="51"/>
      <c r="AB1898" s="51"/>
      <c r="AC1898" s="51"/>
      <c r="AD1898" s="51"/>
      <c r="AE1898" s="51"/>
      <c r="AF1898" s="51"/>
    </row>
    <row r="1899" spans="1:32">
      <c r="A1899" s="51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W1899" s="51"/>
      <c r="X1899" s="51"/>
      <c r="Y1899" s="51"/>
      <c r="Z1899" s="51"/>
      <c r="AA1899" s="51"/>
      <c r="AB1899" s="51"/>
      <c r="AC1899" s="51"/>
      <c r="AD1899" s="51"/>
      <c r="AE1899" s="51"/>
      <c r="AF1899" s="51"/>
    </row>
    <row r="1900" spans="1:32">
      <c r="A1900" s="51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W1900" s="51"/>
      <c r="X1900" s="51"/>
      <c r="Y1900" s="51"/>
      <c r="Z1900" s="51"/>
      <c r="AA1900" s="51"/>
      <c r="AB1900" s="51"/>
      <c r="AC1900" s="51"/>
      <c r="AD1900" s="51"/>
      <c r="AE1900" s="51"/>
      <c r="AF1900" s="51"/>
    </row>
    <row r="1901" spans="1:32">
      <c r="A1901" s="51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W1901" s="51"/>
      <c r="X1901" s="51"/>
      <c r="Y1901" s="51"/>
      <c r="Z1901" s="51"/>
      <c r="AA1901" s="51"/>
      <c r="AB1901" s="51"/>
      <c r="AC1901" s="51"/>
      <c r="AD1901" s="51"/>
      <c r="AE1901" s="51"/>
      <c r="AF1901" s="51"/>
    </row>
    <row r="1902" spans="1:32">
      <c r="A1902" s="51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W1902" s="51"/>
      <c r="X1902" s="51"/>
      <c r="Y1902" s="51"/>
      <c r="Z1902" s="51"/>
      <c r="AA1902" s="51"/>
      <c r="AB1902" s="51"/>
      <c r="AC1902" s="51"/>
      <c r="AD1902" s="51"/>
      <c r="AE1902" s="51"/>
      <c r="AF1902" s="51"/>
    </row>
    <row r="1903" spans="1:32">
      <c r="A1903" s="51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W1903" s="51"/>
      <c r="X1903" s="51"/>
      <c r="Y1903" s="51"/>
      <c r="Z1903" s="51"/>
      <c r="AA1903" s="51"/>
      <c r="AB1903" s="51"/>
      <c r="AC1903" s="51"/>
      <c r="AD1903" s="51"/>
      <c r="AE1903" s="51"/>
      <c r="AF1903" s="51"/>
    </row>
    <row r="1904" spans="1:32">
      <c r="A1904" s="51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W1904" s="51"/>
      <c r="X1904" s="51"/>
      <c r="Y1904" s="51"/>
      <c r="Z1904" s="51"/>
      <c r="AA1904" s="51"/>
      <c r="AB1904" s="51"/>
      <c r="AC1904" s="51"/>
      <c r="AD1904" s="51"/>
      <c r="AE1904" s="51"/>
      <c r="AF1904" s="51"/>
    </row>
    <row r="1905" spans="1:32">
      <c r="A1905" s="51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W1905" s="51"/>
      <c r="X1905" s="51"/>
      <c r="Y1905" s="51"/>
      <c r="Z1905" s="51"/>
      <c r="AA1905" s="51"/>
      <c r="AB1905" s="51"/>
      <c r="AC1905" s="51"/>
      <c r="AD1905" s="51"/>
      <c r="AE1905" s="51"/>
      <c r="AF1905" s="51"/>
    </row>
    <row r="1906" spans="1:32">
      <c r="A1906" s="51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W1906" s="51"/>
      <c r="X1906" s="51"/>
      <c r="Y1906" s="51"/>
      <c r="Z1906" s="51"/>
      <c r="AA1906" s="51"/>
      <c r="AB1906" s="51"/>
      <c r="AC1906" s="51"/>
      <c r="AD1906" s="51"/>
      <c r="AE1906" s="51"/>
      <c r="AF1906" s="51"/>
    </row>
    <row r="1907" spans="1:32">
      <c r="A1907" s="51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W1907" s="51"/>
      <c r="X1907" s="51"/>
      <c r="Y1907" s="51"/>
      <c r="Z1907" s="51"/>
      <c r="AA1907" s="51"/>
      <c r="AB1907" s="51"/>
      <c r="AC1907" s="51"/>
      <c r="AD1907" s="51"/>
      <c r="AE1907" s="51"/>
      <c r="AF1907" s="51"/>
    </row>
    <row r="1908" spans="1:32">
      <c r="A1908" s="51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W1908" s="51"/>
      <c r="X1908" s="51"/>
      <c r="Y1908" s="51"/>
      <c r="Z1908" s="51"/>
      <c r="AA1908" s="51"/>
      <c r="AB1908" s="51"/>
      <c r="AC1908" s="51"/>
      <c r="AD1908" s="51"/>
      <c r="AE1908" s="51"/>
      <c r="AF1908" s="51"/>
    </row>
    <row r="1909" spans="1:32">
      <c r="A1909" s="51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W1909" s="51"/>
      <c r="X1909" s="51"/>
      <c r="Y1909" s="51"/>
      <c r="Z1909" s="51"/>
      <c r="AA1909" s="51"/>
      <c r="AB1909" s="51"/>
      <c r="AC1909" s="51"/>
      <c r="AD1909" s="51"/>
      <c r="AE1909" s="51"/>
      <c r="AF1909" s="51"/>
    </row>
    <row r="1910" spans="1:32">
      <c r="A1910" s="51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W1910" s="51"/>
      <c r="X1910" s="51"/>
      <c r="Y1910" s="51"/>
      <c r="Z1910" s="51"/>
      <c r="AA1910" s="51"/>
      <c r="AB1910" s="51"/>
      <c r="AC1910" s="51"/>
      <c r="AD1910" s="51"/>
      <c r="AE1910" s="51"/>
      <c r="AF1910" s="51"/>
    </row>
    <row r="1911" spans="1:32">
      <c r="A1911" s="51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W1911" s="51"/>
      <c r="X1911" s="51"/>
      <c r="Y1911" s="51"/>
      <c r="Z1911" s="51"/>
      <c r="AA1911" s="51"/>
      <c r="AB1911" s="51"/>
      <c r="AC1911" s="51"/>
      <c r="AD1911" s="51"/>
      <c r="AE1911" s="51"/>
      <c r="AF1911" s="51"/>
    </row>
    <row r="1912" spans="1:32">
      <c r="A1912" s="51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W1912" s="51"/>
      <c r="X1912" s="51"/>
      <c r="Y1912" s="51"/>
      <c r="Z1912" s="51"/>
      <c r="AA1912" s="51"/>
      <c r="AB1912" s="51"/>
      <c r="AC1912" s="51"/>
      <c r="AD1912" s="51"/>
      <c r="AE1912" s="51"/>
      <c r="AF1912" s="51"/>
    </row>
    <row r="1913" spans="1:32">
      <c r="A1913" s="51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W1913" s="51"/>
      <c r="X1913" s="51"/>
      <c r="Y1913" s="51"/>
      <c r="Z1913" s="51"/>
      <c r="AA1913" s="51"/>
      <c r="AB1913" s="51"/>
      <c r="AC1913" s="51"/>
      <c r="AD1913" s="51"/>
      <c r="AE1913" s="51"/>
      <c r="AF1913" s="51"/>
    </row>
    <row r="1914" spans="1:32">
      <c r="A1914" s="51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W1914" s="51"/>
      <c r="X1914" s="51"/>
      <c r="Y1914" s="51"/>
      <c r="Z1914" s="51"/>
      <c r="AA1914" s="51"/>
      <c r="AB1914" s="51"/>
      <c r="AC1914" s="51"/>
      <c r="AD1914" s="51"/>
      <c r="AE1914" s="51"/>
      <c r="AF1914" s="51"/>
    </row>
    <row r="1915" spans="1:32">
      <c r="A1915" s="51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W1915" s="51"/>
      <c r="X1915" s="51"/>
      <c r="Y1915" s="51"/>
      <c r="Z1915" s="51"/>
      <c r="AA1915" s="51"/>
      <c r="AB1915" s="51"/>
      <c r="AC1915" s="51"/>
      <c r="AD1915" s="51"/>
      <c r="AE1915" s="51"/>
      <c r="AF1915" s="51"/>
    </row>
    <row r="1916" spans="1:32">
      <c r="A1916" s="51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W1916" s="51"/>
      <c r="X1916" s="51"/>
      <c r="Y1916" s="51"/>
      <c r="Z1916" s="51"/>
      <c r="AA1916" s="51"/>
      <c r="AB1916" s="51"/>
      <c r="AC1916" s="51"/>
      <c r="AD1916" s="51"/>
      <c r="AE1916" s="51"/>
      <c r="AF1916" s="51"/>
    </row>
    <row r="1917" spans="1:32">
      <c r="A1917" s="51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W1917" s="51"/>
      <c r="X1917" s="51"/>
      <c r="Y1917" s="51"/>
      <c r="Z1917" s="51"/>
      <c r="AA1917" s="51"/>
      <c r="AB1917" s="51"/>
      <c r="AC1917" s="51"/>
      <c r="AD1917" s="51"/>
      <c r="AE1917" s="51"/>
      <c r="AF1917" s="51"/>
    </row>
    <row r="1918" spans="1:32">
      <c r="A1918" s="51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W1918" s="51"/>
      <c r="X1918" s="51"/>
      <c r="Y1918" s="51"/>
      <c r="Z1918" s="51"/>
      <c r="AA1918" s="51"/>
      <c r="AB1918" s="51"/>
      <c r="AC1918" s="51"/>
      <c r="AD1918" s="51"/>
      <c r="AE1918" s="51"/>
      <c r="AF1918" s="51"/>
    </row>
    <row r="1919" spans="1:32">
      <c r="A1919" s="51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W1919" s="51"/>
      <c r="X1919" s="51"/>
      <c r="Y1919" s="51"/>
      <c r="Z1919" s="51"/>
      <c r="AA1919" s="51"/>
      <c r="AB1919" s="51"/>
      <c r="AC1919" s="51"/>
      <c r="AD1919" s="51"/>
      <c r="AE1919" s="51"/>
      <c r="AF1919" s="51"/>
    </row>
    <row r="1920" spans="1:32">
      <c r="A1920" s="51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W1920" s="51"/>
      <c r="X1920" s="51"/>
      <c r="Y1920" s="51"/>
      <c r="Z1920" s="51"/>
      <c r="AA1920" s="51"/>
      <c r="AB1920" s="51"/>
      <c r="AC1920" s="51"/>
      <c r="AD1920" s="51"/>
      <c r="AE1920" s="51"/>
      <c r="AF1920" s="51"/>
    </row>
    <row r="1921" spans="1:32">
      <c r="A1921" s="51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W1921" s="51"/>
      <c r="X1921" s="51"/>
      <c r="Y1921" s="51"/>
      <c r="Z1921" s="51"/>
      <c r="AA1921" s="51"/>
      <c r="AB1921" s="51"/>
      <c r="AC1921" s="51"/>
      <c r="AD1921" s="51"/>
      <c r="AE1921" s="51"/>
      <c r="AF1921" s="51"/>
    </row>
    <row r="1922" spans="1:32">
      <c r="A1922" s="51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W1922" s="51"/>
      <c r="X1922" s="51"/>
      <c r="Y1922" s="51"/>
      <c r="Z1922" s="51"/>
      <c r="AA1922" s="51"/>
      <c r="AB1922" s="51"/>
      <c r="AC1922" s="51"/>
      <c r="AD1922" s="51"/>
      <c r="AE1922" s="51"/>
      <c r="AF1922" s="51"/>
    </row>
    <row r="1923" spans="1:32">
      <c r="A1923" s="51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W1923" s="51"/>
      <c r="X1923" s="51"/>
      <c r="Y1923" s="51"/>
      <c r="Z1923" s="51"/>
      <c r="AA1923" s="51"/>
      <c r="AB1923" s="51"/>
      <c r="AC1923" s="51"/>
      <c r="AD1923" s="51"/>
      <c r="AE1923" s="51"/>
      <c r="AF1923" s="51"/>
    </row>
    <row r="1924" spans="1:32">
      <c r="A1924" s="51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W1924" s="51"/>
      <c r="X1924" s="51"/>
      <c r="Y1924" s="51"/>
      <c r="Z1924" s="51"/>
      <c r="AA1924" s="51"/>
      <c r="AB1924" s="51"/>
      <c r="AC1924" s="51"/>
      <c r="AD1924" s="51"/>
      <c r="AE1924" s="51"/>
      <c r="AF1924" s="51"/>
    </row>
    <row r="1925" spans="1:32">
      <c r="A1925" s="51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W1925" s="51"/>
      <c r="X1925" s="51"/>
      <c r="Y1925" s="51"/>
      <c r="Z1925" s="51"/>
      <c r="AA1925" s="51"/>
      <c r="AB1925" s="51"/>
      <c r="AC1925" s="51"/>
      <c r="AD1925" s="51"/>
      <c r="AE1925" s="51"/>
      <c r="AF1925" s="51"/>
    </row>
    <row r="1926" spans="1:32">
      <c r="A1926" s="51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W1926" s="51"/>
      <c r="X1926" s="51"/>
      <c r="Y1926" s="51"/>
      <c r="Z1926" s="51"/>
      <c r="AA1926" s="51"/>
      <c r="AB1926" s="51"/>
      <c r="AC1926" s="51"/>
      <c r="AD1926" s="51"/>
      <c r="AE1926" s="51"/>
      <c r="AF1926" s="51"/>
    </row>
    <row r="1927" spans="1:32">
      <c r="A1927" s="51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W1927" s="51"/>
      <c r="X1927" s="51"/>
      <c r="Y1927" s="51"/>
      <c r="Z1927" s="51"/>
      <c r="AA1927" s="51"/>
      <c r="AB1927" s="51"/>
      <c r="AC1927" s="51"/>
      <c r="AD1927" s="51"/>
      <c r="AE1927" s="51"/>
      <c r="AF1927" s="51"/>
    </row>
    <row r="1928" spans="1:32">
      <c r="A1928" s="51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W1928" s="51"/>
      <c r="X1928" s="51"/>
      <c r="Y1928" s="51"/>
      <c r="Z1928" s="51"/>
      <c r="AA1928" s="51"/>
      <c r="AB1928" s="51"/>
      <c r="AC1928" s="51"/>
      <c r="AD1928" s="51"/>
      <c r="AE1928" s="51"/>
      <c r="AF1928" s="51"/>
    </row>
    <row r="1929" spans="1:32">
      <c r="A1929" s="51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W1929" s="51"/>
      <c r="X1929" s="51"/>
      <c r="Y1929" s="51"/>
      <c r="Z1929" s="51"/>
      <c r="AA1929" s="51"/>
      <c r="AB1929" s="51"/>
      <c r="AC1929" s="51"/>
      <c r="AD1929" s="51"/>
      <c r="AE1929" s="51"/>
      <c r="AF1929" s="51"/>
    </row>
    <row r="1930" spans="1:32">
      <c r="A1930" s="51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W1930" s="51"/>
      <c r="X1930" s="51"/>
      <c r="Y1930" s="51"/>
      <c r="Z1930" s="51"/>
      <c r="AA1930" s="51"/>
      <c r="AB1930" s="51"/>
      <c r="AC1930" s="51"/>
      <c r="AD1930" s="51"/>
      <c r="AE1930" s="51"/>
      <c r="AF1930" s="51"/>
    </row>
    <row r="1931" spans="1:32">
      <c r="A1931" s="51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W1931" s="51"/>
      <c r="X1931" s="51"/>
      <c r="Y1931" s="51"/>
      <c r="Z1931" s="51"/>
      <c r="AA1931" s="51"/>
      <c r="AB1931" s="51"/>
      <c r="AC1931" s="51"/>
      <c r="AD1931" s="51"/>
      <c r="AE1931" s="51"/>
      <c r="AF1931" s="51"/>
    </row>
    <row r="1932" spans="1:32">
      <c r="A1932" s="51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W1932" s="51"/>
      <c r="X1932" s="51"/>
      <c r="Y1932" s="51"/>
      <c r="Z1932" s="51"/>
      <c r="AA1932" s="51"/>
      <c r="AB1932" s="51"/>
      <c r="AC1932" s="51"/>
      <c r="AD1932" s="51"/>
      <c r="AE1932" s="51"/>
      <c r="AF1932" s="51"/>
    </row>
    <row r="1933" spans="1:32">
      <c r="A1933" s="51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W1933" s="51"/>
      <c r="X1933" s="51"/>
      <c r="Y1933" s="51"/>
      <c r="Z1933" s="51"/>
      <c r="AA1933" s="51"/>
      <c r="AB1933" s="51"/>
      <c r="AC1933" s="51"/>
      <c r="AD1933" s="51"/>
      <c r="AE1933" s="51"/>
      <c r="AF1933" s="51"/>
    </row>
    <row r="1934" spans="1:32">
      <c r="A1934" s="51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W1934" s="51"/>
      <c r="X1934" s="51"/>
      <c r="Y1934" s="51"/>
      <c r="Z1934" s="51"/>
      <c r="AA1934" s="51"/>
      <c r="AB1934" s="51"/>
      <c r="AC1934" s="51"/>
      <c r="AD1934" s="51"/>
      <c r="AE1934" s="51"/>
      <c r="AF1934" s="51"/>
    </row>
    <row r="1935" spans="1:32">
      <c r="A1935" s="51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W1935" s="51"/>
      <c r="X1935" s="51"/>
      <c r="Y1935" s="51"/>
      <c r="Z1935" s="51"/>
      <c r="AA1935" s="51"/>
      <c r="AB1935" s="51"/>
      <c r="AC1935" s="51"/>
      <c r="AD1935" s="51"/>
      <c r="AE1935" s="51"/>
      <c r="AF1935" s="51"/>
    </row>
    <row r="1936" spans="1:32">
      <c r="A1936" s="51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W1936" s="51"/>
      <c r="X1936" s="51"/>
      <c r="Y1936" s="51"/>
      <c r="Z1936" s="51"/>
      <c r="AA1936" s="51"/>
      <c r="AB1936" s="51"/>
      <c r="AC1936" s="51"/>
      <c r="AD1936" s="51"/>
      <c r="AE1936" s="51"/>
      <c r="AF1936" s="51"/>
    </row>
    <row r="1937" spans="1:32">
      <c r="A1937" s="51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W1937" s="51"/>
      <c r="X1937" s="51"/>
      <c r="Y1937" s="51"/>
      <c r="Z1937" s="51"/>
      <c r="AA1937" s="51"/>
      <c r="AB1937" s="51"/>
      <c r="AC1937" s="51"/>
      <c r="AD1937" s="51"/>
      <c r="AE1937" s="51"/>
      <c r="AF1937" s="51"/>
    </row>
    <row r="1938" spans="1:32">
      <c r="A1938" s="51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W1938" s="51"/>
      <c r="X1938" s="51"/>
      <c r="Y1938" s="51"/>
      <c r="Z1938" s="51"/>
      <c r="AA1938" s="51"/>
      <c r="AB1938" s="51"/>
      <c r="AC1938" s="51"/>
      <c r="AD1938" s="51"/>
      <c r="AE1938" s="51"/>
      <c r="AF1938" s="51"/>
    </row>
    <row r="1939" spans="1:32">
      <c r="A1939" s="51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W1939" s="51"/>
      <c r="X1939" s="51"/>
      <c r="Y1939" s="51"/>
      <c r="Z1939" s="51"/>
      <c r="AA1939" s="51"/>
      <c r="AB1939" s="51"/>
      <c r="AC1939" s="51"/>
      <c r="AD1939" s="51"/>
      <c r="AE1939" s="51"/>
      <c r="AF1939" s="51"/>
    </row>
    <row r="1940" spans="1:32">
      <c r="A1940" s="51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W1940" s="51"/>
      <c r="X1940" s="51"/>
      <c r="Y1940" s="51"/>
      <c r="Z1940" s="51"/>
      <c r="AA1940" s="51"/>
      <c r="AB1940" s="51"/>
      <c r="AC1940" s="51"/>
      <c r="AD1940" s="51"/>
      <c r="AE1940" s="51"/>
      <c r="AF1940" s="51"/>
    </row>
    <row r="1941" spans="1:32">
      <c r="A1941" s="51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W1941" s="51"/>
      <c r="X1941" s="51"/>
      <c r="Y1941" s="51"/>
      <c r="Z1941" s="51"/>
      <c r="AA1941" s="51"/>
      <c r="AB1941" s="51"/>
      <c r="AC1941" s="51"/>
      <c r="AD1941" s="51"/>
      <c r="AE1941" s="51"/>
      <c r="AF1941" s="51"/>
    </row>
    <row r="1942" spans="1:32">
      <c r="A1942" s="51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W1942" s="51"/>
      <c r="X1942" s="51"/>
      <c r="Y1942" s="51"/>
      <c r="Z1942" s="51"/>
      <c r="AA1942" s="51"/>
      <c r="AB1942" s="51"/>
      <c r="AC1942" s="51"/>
      <c r="AD1942" s="51"/>
      <c r="AE1942" s="51"/>
      <c r="AF1942" s="51"/>
    </row>
    <row r="1943" spans="1:32">
      <c r="A1943" s="51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W1943" s="51"/>
      <c r="X1943" s="51"/>
      <c r="Y1943" s="51"/>
      <c r="Z1943" s="51"/>
      <c r="AA1943" s="51"/>
      <c r="AB1943" s="51"/>
      <c r="AC1943" s="51"/>
      <c r="AD1943" s="51"/>
      <c r="AE1943" s="51"/>
      <c r="AF1943" s="51"/>
    </row>
    <row r="1944" spans="1:32">
      <c r="A1944" s="51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W1944" s="51"/>
      <c r="X1944" s="51"/>
      <c r="Y1944" s="51"/>
      <c r="Z1944" s="51"/>
      <c r="AA1944" s="51"/>
      <c r="AB1944" s="51"/>
      <c r="AC1944" s="51"/>
      <c r="AD1944" s="51"/>
      <c r="AE1944" s="51"/>
      <c r="AF1944" s="51"/>
    </row>
    <row r="1945" spans="1:32">
      <c r="A1945" s="51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W1945" s="51"/>
      <c r="X1945" s="51"/>
      <c r="Y1945" s="51"/>
      <c r="Z1945" s="51"/>
      <c r="AA1945" s="51"/>
      <c r="AB1945" s="51"/>
      <c r="AC1945" s="51"/>
      <c r="AD1945" s="51"/>
      <c r="AE1945" s="51"/>
      <c r="AF1945" s="51"/>
    </row>
    <row r="1946" spans="1:32">
      <c r="A1946" s="51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W1946" s="51"/>
      <c r="X1946" s="51"/>
      <c r="Y1946" s="51"/>
      <c r="Z1946" s="51"/>
      <c r="AA1946" s="51"/>
      <c r="AB1946" s="51"/>
      <c r="AC1946" s="51"/>
      <c r="AD1946" s="51"/>
      <c r="AE1946" s="51"/>
      <c r="AF1946" s="51"/>
    </row>
    <row r="1947" spans="1:32">
      <c r="A1947" s="51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W1947" s="51"/>
      <c r="X1947" s="51"/>
      <c r="Y1947" s="51"/>
      <c r="Z1947" s="51"/>
      <c r="AA1947" s="51"/>
      <c r="AB1947" s="51"/>
      <c r="AC1947" s="51"/>
      <c r="AD1947" s="51"/>
      <c r="AE1947" s="51"/>
      <c r="AF1947" s="51"/>
    </row>
    <row r="1948" spans="1:32">
      <c r="A1948" s="51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W1948" s="51"/>
      <c r="X1948" s="51"/>
      <c r="Y1948" s="51"/>
      <c r="Z1948" s="51"/>
      <c r="AA1948" s="51"/>
      <c r="AB1948" s="51"/>
      <c r="AC1948" s="51"/>
      <c r="AD1948" s="51"/>
      <c r="AE1948" s="51"/>
      <c r="AF1948" s="51"/>
    </row>
    <row r="1949" spans="1:32">
      <c r="A1949" s="51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W1949" s="51"/>
      <c r="X1949" s="51"/>
      <c r="Y1949" s="51"/>
      <c r="Z1949" s="51"/>
      <c r="AA1949" s="51"/>
      <c r="AB1949" s="51"/>
      <c r="AC1949" s="51"/>
      <c r="AD1949" s="51"/>
      <c r="AE1949" s="51"/>
      <c r="AF1949" s="51"/>
    </row>
    <row r="1950" spans="1:32">
      <c r="A1950" s="51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W1950" s="51"/>
      <c r="X1950" s="51"/>
      <c r="Y1950" s="51"/>
      <c r="Z1950" s="51"/>
      <c r="AA1950" s="51"/>
      <c r="AB1950" s="51"/>
      <c r="AC1950" s="51"/>
      <c r="AD1950" s="51"/>
      <c r="AE1950" s="51"/>
      <c r="AF1950" s="51"/>
    </row>
    <row r="1951" spans="1:32">
      <c r="A1951" s="51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W1951" s="51"/>
      <c r="X1951" s="51"/>
      <c r="Y1951" s="51"/>
      <c r="Z1951" s="51"/>
      <c r="AA1951" s="51"/>
      <c r="AB1951" s="51"/>
      <c r="AC1951" s="51"/>
      <c r="AD1951" s="51"/>
      <c r="AE1951" s="51"/>
      <c r="AF1951" s="51"/>
    </row>
    <row r="1952" spans="1:32">
      <c r="A1952" s="51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W1952" s="51"/>
      <c r="X1952" s="51"/>
      <c r="Y1952" s="51"/>
      <c r="Z1952" s="51"/>
      <c r="AA1952" s="51"/>
      <c r="AB1952" s="51"/>
      <c r="AC1952" s="51"/>
      <c r="AD1952" s="51"/>
      <c r="AE1952" s="51"/>
      <c r="AF1952" s="51"/>
    </row>
    <row r="1953" spans="1:32">
      <c r="A1953" s="51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W1953" s="51"/>
      <c r="X1953" s="51"/>
      <c r="Y1953" s="51"/>
      <c r="Z1953" s="51"/>
      <c r="AA1953" s="51"/>
      <c r="AB1953" s="51"/>
      <c r="AC1953" s="51"/>
      <c r="AD1953" s="51"/>
      <c r="AE1953" s="51"/>
      <c r="AF1953" s="51"/>
    </row>
    <row r="1954" spans="1:32">
      <c r="A1954" s="51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W1954" s="51"/>
      <c r="X1954" s="51"/>
      <c r="Y1954" s="51"/>
      <c r="Z1954" s="51"/>
      <c r="AA1954" s="51"/>
      <c r="AB1954" s="51"/>
      <c r="AC1954" s="51"/>
      <c r="AD1954" s="51"/>
      <c r="AE1954" s="51"/>
      <c r="AF1954" s="51"/>
    </row>
    <row r="1955" spans="1:32">
      <c r="A1955" s="51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W1955" s="51"/>
      <c r="X1955" s="51"/>
      <c r="Y1955" s="51"/>
      <c r="Z1955" s="51"/>
      <c r="AA1955" s="51"/>
      <c r="AB1955" s="51"/>
      <c r="AC1955" s="51"/>
      <c r="AD1955" s="51"/>
      <c r="AE1955" s="51"/>
      <c r="AF1955" s="51"/>
    </row>
    <row r="1956" spans="1:32">
      <c r="A1956" s="51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W1956" s="51"/>
      <c r="X1956" s="51"/>
      <c r="Y1956" s="51"/>
      <c r="Z1956" s="51"/>
      <c r="AA1956" s="51"/>
      <c r="AB1956" s="51"/>
      <c r="AC1956" s="51"/>
      <c r="AD1956" s="51"/>
      <c r="AE1956" s="51"/>
      <c r="AF1956" s="51"/>
    </row>
    <row r="1957" spans="1:32">
      <c r="A1957" s="51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W1957" s="51"/>
      <c r="X1957" s="51"/>
      <c r="Y1957" s="51"/>
      <c r="Z1957" s="51"/>
      <c r="AA1957" s="51"/>
      <c r="AB1957" s="51"/>
      <c r="AC1957" s="51"/>
      <c r="AD1957" s="51"/>
      <c r="AE1957" s="51"/>
      <c r="AF1957" s="51"/>
    </row>
    <row r="1958" spans="1:32">
      <c r="A1958" s="51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W1958" s="51"/>
      <c r="X1958" s="51"/>
      <c r="Y1958" s="51"/>
      <c r="Z1958" s="51"/>
      <c r="AA1958" s="51"/>
      <c r="AB1958" s="51"/>
      <c r="AC1958" s="51"/>
      <c r="AD1958" s="51"/>
      <c r="AE1958" s="51"/>
      <c r="AF1958" s="51"/>
    </row>
    <row r="1959" spans="1:32">
      <c r="A1959" s="51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W1959" s="51"/>
      <c r="X1959" s="51"/>
      <c r="Y1959" s="51"/>
      <c r="Z1959" s="51"/>
      <c r="AA1959" s="51"/>
      <c r="AB1959" s="51"/>
      <c r="AC1959" s="51"/>
      <c r="AD1959" s="51"/>
      <c r="AE1959" s="51"/>
      <c r="AF1959" s="51"/>
    </row>
    <row r="1960" spans="1:32">
      <c r="A1960" s="51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W1960" s="51"/>
      <c r="X1960" s="51"/>
      <c r="Y1960" s="51"/>
      <c r="Z1960" s="51"/>
      <c r="AA1960" s="51"/>
      <c r="AB1960" s="51"/>
      <c r="AC1960" s="51"/>
      <c r="AD1960" s="51"/>
      <c r="AE1960" s="51"/>
      <c r="AF1960" s="51"/>
    </row>
    <row r="1961" spans="1:32">
      <c r="A1961" s="51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W1961" s="51"/>
      <c r="X1961" s="51"/>
      <c r="Y1961" s="51"/>
      <c r="Z1961" s="51"/>
      <c r="AA1961" s="51"/>
      <c r="AB1961" s="51"/>
      <c r="AC1961" s="51"/>
      <c r="AD1961" s="51"/>
      <c r="AE1961" s="51"/>
      <c r="AF1961" s="51"/>
    </row>
    <row r="1962" spans="1:32">
      <c r="A1962" s="51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W1962" s="51"/>
      <c r="X1962" s="51"/>
      <c r="Y1962" s="51"/>
      <c r="Z1962" s="51"/>
      <c r="AA1962" s="51"/>
      <c r="AB1962" s="51"/>
      <c r="AC1962" s="51"/>
      <c r="AD1962" s="51"/>
      <c r="AE1962" s="51"/>
      <c r="AF1962" s="51"/>
    </row>
    <row r="1963" spans="1:32">
      <c r="A1963" s="51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W1963" s="51"/>
      <c r="X1963" s="51"/>
      <c r="Y1963" s="51"/>
      <c r="Z1963" s="51"/>
      <c r="AA1963" s="51"/>
      <c r="AB1963" s="51"/>
      <c r="AC1963" s="51"/>
      <c r="AD1963" s="51"/>
      <c r="AE1963" s="51"/>
      <c r="AF1963" s="51"/>
    </row>
    <row r="1964" spans="1:32">
      <c r="A1964" s="51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W1964" s="51"/>
      <c r="X1964" s="51"/>
      <c r="Y1964" s="51"/>
      <c r="Z1964" s="51"/>
      <c r="AA1964" s="51"/>
      <c r="AB1964" s="51"/>
      <c r="AC1964" s="51"/>
      <c r="AD1964" s="51"/>
      <c r="AE1964" s="51"/>
      <c r="AF1964" s="51"/>
    </row>
    <row r="1965" spans="1:32">
      <c r="A1965" s="51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W1965" s="51"/>
      <c r="X1965" s="51"/>
      <c r="Y1965" s="51"/>
      <c r="Z1965" s="51"/>
      <c r="AA1965" s="51"/>
      <c r="AB1965" s="51"/>
      <c r="AC1965" s="51"/>
      <c r="AD1965" s="51"/>
      <c r="AE1965" s="51"/>
      <c r="AF1965" s="51"/>
    </row>
    <row r="1966" spans="1:32">
      <c r="A1966" s="51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W1966" s="51"/>
      <c r="X1966" s="51"/>
      <c r="Y1966" s="51"/>
      <c r="Z1966" s="51"/>
      <c r="AA1966" s="51"/>
      <c r="AB1966" s="51"/>
      <c r="AC1966" s="51"/>
      <c r="AD1966" s="51"/>
      <c r="AE1966" s="51"/>
      <c r="AF1966" s="51"/>
    </row>
    <row r="1967" spans="1:32">
      <c r="A1967" s="51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W1967" s="51"/>
      <c r="X1967" s="51"/>
      <c r="Y1967" s="51"/>
      <c r="Z1967" s="51"/>
      <c r="AA1967" s="51"/>
      <c r="AB1967" s="51"/>
      <c r="AC1967" s="51"/>
      <c r="AD1967" s="51"/>
      <c r="AE1967" s="51"/>
      <c r="AF1967" s="51"/>
    </row>
    <row r="1968" spans="1:32">
      <c r="A1968" s="51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W1968" s="51"/>
      <c r="X1968" s="51"/>
      <c r="Y1968" s="51"/>
      <c r="Z1968" s="51"/>
      <c r="AA1968" s="51"/>
      <c r="AB1968" s="51"/>
      <c r="AC1968" s="51"/>
      <c r="AD1968" s="51"/>
      <c r="AE1968" s="51"/>
      <c r="AF1968" s="51"/>
    </row>
    <row r="1969" spans="1:32">
      <c r="A1969" s="51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W1969" s="51"/>
      <c r="X1969" s="51"/>
      <c r="Y1969" s="51"/>
      <c r="Z1969" s="51"/>
      <c r="AA1969" s="51"/>
      <c r="AB1969" s="51"/>
      <c r="AC1969" s="51"/>
      <c r="AD1969" s="51"/>
      <c r="AE1969" s="51"/>
      <c r="AF1969" s="51"/>
    </row>
    <row r="1970" spans="1:32">
      <c r="A1970" s="51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W1970" s="51"/>
      <c r="X1970" s="51"/>
      <c r="Y1970" s="51"/>
      <c r="Z1970" s="51"/>
      <c r="AA1970" s="51"/>
      <c r="AB1970" s="51"/>
      <c r="AC1970" s="51"/>
      <c r="AD1970" s="51"/>
      <c r="AE1970" s="51"/>
      <c r="AF1970" s="51"/>
    </row>
    <row r="1971" spans="1:32">
      <c r="A1971" s="51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W1971" s="51"/>
      <c r="X1971" s="51"/>
      <c r="Y1971" s="51"/>
      <c r="Z1971" s="51"/>
      <c r="AA1971" s="51"/>
      <c r="AB1971" s="51"/>
      <c r="AC1971" s="51"/>
      <c r="AD1971" s="51"/>
      <c r="AE1971" s="51"/>
      <c r="AF1971" s="51"/>
    </row>
    <row r="1972" spans="1:32">
      <c r="A1972" s="51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W1972" s="51"/>
      <c r="X1972" s="51"/>
      <c r="Y1972" s="51"/>
      <c r="Z1972" s="51"/>
      <c r="AA1972" s="51"/>
      <c r="AB1972" s="51"/>
      <c r="AC1972" s="51"/>
      <c r="AD1972" s="51"/>
      <c r="AE1972" s="51"/>
      <c r="AF1972" s="51"/>
    </row>
    <row r="1973" spans="1:32">
      <c r="A1973" s="51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W1973" s="51"/>
      <c r="X1973" s="51"/>
      <c r="Y1973" s="51"/>
      <c r="Z1973" s="51"/>
      <c r="AA1973" s="51"/>
      <c r="AB1973" s="51"/>
      <c r="AC1973" s="51"/>
      <c r="AD1973" s="51"/>
      <c r="AE1973" s="51"/>
      <c r="AF1973" s="51"/>
    </row>
    <row r="1974" spans="1:32">
      <c r="A1974" s="51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W1974" s="51"/>
      <c r="X1974" s="51"/>
      <c r="Y1974" s="51"/>
      <c r="Z1974" s="51"/>
      <c r="AA1974" s="51"/>
      <c r="AB1974" s="51"/>
      <c r="AC1974" s="51"/>
      <c r="AD1974" s="51"/>
      <c r="AE1974" s="51"/>
      <c r="AF1974" s="51"/>
    </row>
    <row r="1975" spans="1:32">
      <c r="A1975" s="51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W1975" s="51"/>
      <c r="X1975" s="51"/>
      <c r="Y1975" s="51"/>
      <c r="Z1975" s="51"/>
      <c r="AA1975" s="51"/>
      <c r="AB1975" s="51"/>
      <c r="AC1975" s="51"/>
      <c r="AD1975" s="51"/>
      <c r="AE1975" s="51"/>
      <c r="AF1975" s="51"/>
    </row>
    <row r="1976" spans="1:32">
      <c r="A1976" s="51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W1976" s="51"/>
      <c r="X1976" s="51"/>
      <c r="Y1976" s="51"/>
      <c r="Z1976" s="51"/>
      <c r="AA1976" s="51"/>
      <c r="AB1976" s="51"/>
      <c r="AC1976" s="51"/>
      <c r="AD1976" s="51"/>
      <c r="AE1976" s="51"/>
      <c r="AF1976" s="51"/>
    </row>
    <row r="1977" spans="1:32">
      <c r="A1977" s="51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W1977" s="51"/>
      <c r="X1977" s="51"/>
      <c r="Y1977" s="51"/>
      <c r="Z1977" s="51"/>
      <c r="AA1977" s="51"/>
      <c r="AB1977" s="51"/>
      <c r="AC1977" s="51"/>
      <c r="AD1977" s="51"/>
      <c r="AE1977" s="51"/>
      <c r="AF1977" s="51"/>
    </row>
    <row r="1978" spans="1:32">
      <c r="A1978" s="51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W1978" s="51"/>
      <c r="X1978" s="51"/>
      <c r="Y1978" s="51"/>
      <c r="Z1978" s="51"/>
      <c r="AA1978" s="51"/>
      <c r="AB1978" s="51"/>
      <c r="AC1978" s="51"/>
      <c r="AD1978" s="51"/>
      <c r="AE1978" s="51"/>
      <c r="AF1978" s="51"/>
    </row>
    <row r="1979" spans="1:32">
      <c r="A1979" s="51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W1979" s="51"/>
      <c r="X1979" s="51"/>
      <c r="Y1979" s="51"/>
      <c r="Z1979" s="51"/>
      <c r="AA1979" s="51"/>
      <c r="AB1979" s="51"/>
      <c r="AC1979" s="51"/>
      <c r="AD1979" s="51"/>
      <c r="AE1979" s="51"/>
      <c r="AF1979" s="51"/>
    </row>
    <row r="1980" spans="1:32">
      <c r="A1980" s="51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W1980" s="51"/>
      <c r="X1980" s="51"/>
      <c r="Y1980" s="51"/>
      <c r="Z1980" s="51"/>
      <c r="AA1980" s="51"/>
      <c r="AB1980" s="51"/>
      <c r="AC1980" s="51"/>
      <c r="AD1980" s="51"/>
      <c r="AE1980" s="51"/>
      <c r="AF1980" s="51"/>
    </row>
    <row r="1981" spans="1:32">
      <c r="A1981" s="51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W1981" s="51"/>
      <c r="X1981" s="51"/>
      <c r="Y1981" s="51"/>
      <c r="Z1981" s="51"/>
      <c r="AA1981" s="51"/>
      <c r="AB1981" s="51"/>
      <c r="AC1981" s="51"/>
      <c r="AD1981" s="51"/>
      <c r="AE1981" s="51"/>
      <c r="AF1981" s="51"/>
    </row>
    <row r="1982" spans="1:32">
      <c r="A1982" s="51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W1982" s="51"/>
      <c r="X1982" s="51"/>
      <c r="Y1982" s="51"/>
      <c r="Z1982" s="51"/>
      <c r="AA1982" s="51"/>
      <c r="AB1982" s="51"/>
      <c r="AC1982" s="51"/>
      <c r="AD1982" s="51"/>
      <c r="AE1982" s="51"/>
      <c r="AF1982" s="51"/>
    </row>
    <row r="1983" spans="1:32">
      <c r="A1983" s="51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W1983" s="51"/>
      <c r="X1983" s="51"/>
      <c r="Y1983" s="51"/>
      <c r="Z1983" s="51"/>
      <c r="AA1983" s="51"/>
      <c r="AB1983" s="51"/>
      <c r="AC1983" s="51"/>
      <c r="AD1983" s="51"/>
      <c r="AE1983" s="51"/>
      <c r="AF1983" s="51"/>
    </row>
    <row r="1984" spans="1:32">
      <c r="A1984" s="51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W1984" s="51"/>
      <c r="X1984" s="51"/>
      <c r="Y1984" s="51"/>
      <c r="Z1984" s="51"/>
      <c r="AA1984" s="51"/>
      <c r="AB1984" s="51"/>
      <c r="AC1984" s="51"/>
      <c r="AD1984" s="51"/>
      <c r="AE1984" s="51"/>
      <c r="AF1984" s="51"/>
    </row>
    <row r="1985" spans="1:32">
      <c r="A1985" s="51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W1985" s="51"/>
      <c r="X1985" s="51"/>
      <c r="Y1985" s="51"/>
      <c r="Z1985" s="51"/>
      <c r="AA1985" s="51"/>
      <c r="AB1985" s="51"/>
      <c r="AC1985" s="51"/>
      <c r="AD1985" s="51"/>
      <c r="AE1985" s="51"/>
      <c r="AF1985" s="51"/>
    </row>
    <row r="1986" spans="1:32">
      <c r="A1986" s="51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W1986" s="51"/>
      <c r="X1986" s="51"/>
      <c r="Y1986" s="51"/>
      <c r="Z1986" s="51"/>
      <c r="AA1986" s="51"/>
      <c r="AB1986" s="51"/>
      <c r="AC1986" s="51"/>
      <c r="AD1986" s="51"/>
      <c r="AE1986" s="51"/>
      <c r="AF1986" s="51"/>
    </row>
    <row r="1987" spans="1:32">
      <c r="A1987" s="51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W1987" s="51"/>
      <c r="X1987" s="51"/>
      <c r="Y1987" s="51"/>
      <c r="Z1987" s="51"/>
      <c r="AA1987" s="51"/>
      <c r="AB1987" s="51"/>
      <c r="AC1987" s="51"/>
      <c r="AD1987" s="51"/>
      <c r="AE1987" s="51"/>
      <c r="AF1987" s="51"/>
    </row>
    <row r="1988" spans="1:32">
      <c r="A1988" s="51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W1988" s="51"/>
      <c r="X1988" s="51"/>
      <c r="Y1988" s="51"/>
      <c r="Z1988" s="51"/>
      <c r="AA1988" s="51"/>
      <c r="AB1988" s="51"/>
      <c r="AC1988" s="51"/>
      <c r="AD1988" s="51"/>
      <c r="AE1988" s="51"/>
      <c r="AF1988" s="51"/>
    </row>
    <row r="1989" spans="1:32">
      <c r="A1989" s="51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W1989" s="51"/>
      <c r="X1989" s="51"/>
      <c r="Y1989" s="51"/>
      <c r="Z1989" s="51"/>
      <c r="AA1989" s="51"/>
      <c r="AB1989" s="51"/>
      <c r="AC1989" s="51"/>
      <c r="AD1989" s="51"/>
      <c r="AE1989" s="51"/>
      <c r="AF1989" s="51"/>
    </row>
    <row r="1990" spans="1:32">
      <c r="A1990" s="51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W1990" s="51"/>
      <c r="X1990" s="51"/>
      <c r="Y1990" s="51"/>
      <c r="Z1990" s="51"/>
      <c r="AA1990" s="51"/>
      <c r="AB1990" s="51"/>
      <c r="AC1990" s="51"/>
      <c r="AD1990" s="51"/>
      <c r="AE1990" s="51"/>
      <c r="AF1990" s="51"/>
    </row>
    <row r="1991" spans="1:32">
      <c r="A1991" s="51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W1991" s="51"/>
      <c r="X1991" s="51"/>
      <c r="Y1991" s="51"/>
      <c r="Z1991" s="51"/>
      <c r="AA1991" s="51"/>
      <c r="AB1991" s="51"/>
      <c r="AC1991" s="51"/>
      <c r="AD1991" s="51"/>
      <c r="AE1991" s="51"/>
      <c r="AF1991" s="51"/>
    </row>
    <row r="1992" spans="1:32">
      <c r="A1992" s="51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W1992" s="51"/>
      <c r="X1992" s="51"/>
      <c r="Y1992" s="51"/>
      <c r="Z1992" s="51"/>
      <c r="AA1992" s="51"/>
      <c r="AB1992" s="51"/>
      <c r="AC1992" s="51"/>
      <c r="AD1992" s="51"/>
      <c r="AE1992" s="51"/>
      <c r="AF1992" s="51"/>
    </row>
    <row r="1993" spans="1:32">
      <c r="A1993" s="51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W1993" s="51"/>
      <c r="X1993" s="51"/>
      <c r="Y1993" s="51"/>
      <c r="Z1993" s="51"/>
      <c r="AA1993" s="51"/>
      <c r="AB1993" s="51"/>
      <c r="AC1993" s="51"/>
      <c r="AD1993" s="51"/>
      <c r="AE1993" s="51"/>
      <c r="AF1993" s="51"/>
    </row>
    <row r="1994" spans="1:32">
      <c r="A1994" s="51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W1994" s="51"/>
      <c r="X1994" s="51"/>
      <c r="Y1994" s="51"/>
      <c r="Z1994" s="51"/>
      <c r="AA1994" s="51"/>
      <c r="AB1994" s="51"/>
      <c r="AC1994" s="51"/>
      <c r="AD1994" s="51"/>
      <c r="AE1994" s="51"/>
      <c r="AF1994" s="51"/>
    </row>
    <row r="1995" spans="1:32">
      <c r="A1995" s="51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W1995" s="51"/>
      <c r="X1995" s="51"/>
      <c r="Y1995" s="51"/>
      <c r="Z1995" s="51"/>
      <c r="AA1995" s="51"/>
      <c r="AB1995" s="51"/>
      <c r="AC1995" s="51"/>
      <c r="AD1995" s="51"/>
      <c r="AE1995" s="51"/>
      <c r="AF1995" s="51"/>
    </row>
    <row r="1996" spans="1:32">
      <c r="A1996" s="51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W1996" s="51"/>
      <c r="X1996" s="51"/>
      <c r="Y1996" s="51"/>
      <c r="Z1996" s="51"/>
      <c r="AA1996" s="51"/>
      <c r="AB1996" s="51"/>
      <c r="AC1996" s="51"/>
      <c r="AD1996" s="51"/>
      <c r="AE1996" s="51"/>
      <c r="AF1996" s="51"/>
    </row>
    <row r="1997" spans="1:32">
      <c r="A1997" s="51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W1997" s="51"/>
      <c r="X1997" s="51"/>
      <c r="Y1997" s="51"/>
      <c r="Z1997" s="51"/>
      <c r="AA1997" s="51"/>
      <c r="AB1997" s="51"/>
      <c r="AC1997" s="51"/>
      <c r="AD1997" s="51"/>
      <c r="AE1997" s="51"/>
      <c r="AF1997" s="51"/>
    </row>
    <row r="1998" spans="1:32">
      <c r="A1998" s="51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W1998" s="51"/>
      <c r="X1998" s="51"/>
      <c r="Y1998" s="51"/>
      <c r="Z1998" s="51"/>
      <c r="AA1998" s="51"/>
      <c r="AB1998" s="51"/>
      <c r="AC1998" s="51"/>
      <c r="AD1998" s="51"/>
      <c r="AE1998" s="51"/>
      <c r="AF1998" s="51"/>
    </row>
    <row r="1999" spans="1:32">
      <c r="A1999" s="51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W1999" s="51"/>
      <c r="X1999" s="51"/>
      <c r="Y1999" s="51"/>
      <c r="Z1999" s="51"/>
      <c r="AA1999" s="51"/>
      <c r="AB1999" s="51"/>
      <c r="AC1999" s="51"/>
      <c r="AD1999" s="51"/>
      <c r="AE1999" s="51"/>
      <c r="AF1999" s="51"/>
    </row>
    <row r="2000" spans="1:32">
      <c r="A2000" s="51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W2000" s="51"/>
      <c r="X2000" s="51"/>
      <c r="Y2000" s="51"/>
      <c r="Z2000" s="51"/>
      <c r="AA2000" s="51"/>
      <c r="AB2000" s="51"/>
      <c r="AC2000" s="51"/>
      <c r="AD2000" s="51"/>
      <c r="AE2000" s="51"/>
      <c r="AF2000" s="51"/>
    </row>
    <row r="2001" spans="1:32">
      <c r="A2001" s="51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W2001" s="51"/>
      <c r="X2001" s="51"/>
      <c r="Y2001" s="51"/>
      <c r="Z2001" s="51"/>
      <c r="AA2001" s="51"/>
      <c r="AB2001" s="51"/>
      <c r="AC2001" s="51"/>
      <c r="AD2001" s="51"/>
      <c r="AE2001" s="51"/>
      <c r="AF2001" s="51"/>
    </row>
    <row r="2002" spans="1:32">
      <c r="A2002" s="51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W2002" s="51"/>
      <c r="X2002" s="51"/>
      <c r="Y2002" s="51"/>
      <c r="Z2002" s="51"/>
      <c r="AA2002" s="51"/>
      <c r="AB2002" s="51"/>
      <c r="AC2002" s="51"/>
      <c r="AD2002" s="51"/>
      <c r="AE2002" s="51"/>
      <c r="AF2002" s="51"/>
    </row>
    <row r="2003" spans="1:32">
      <c r="A2003" s="51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W2003" s="51"/>
      <c r="X2003" s="51"/>
      <c r="Y2003" s="51"/>
      <c r="Z2003" s="51"/>
      <c r="AA2003" s="51"/>
      <c r="AB2003" s="51"/>
      <c r="AC2003" s="51"/>
      <c r="AD2003" s="51"/>
      <c r="AE2003" s="51"/>
      <c r="AF2003" s="51"/>
    </row>
    <row r="2004" spans="1:32">
      <c r="A2004" s="51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W2004" s="51"/>
      <c r="X2004" s="51"/>
      <c r="Y2004" s="51"/>
      <c r="Z2004" s="51"/>
      <c r="AA2004" s="51"/>
      <c r="AB2004" s="51"/>
      <c r="AC2004" s="51"/>
      <c r="AD2004" s="51"/>
      <c r="AE2004" s="51"/>
      <c r="AF2004" s="51"/>
    </row>
    <row r="2005" spans="1:32">
      <c r="A2005" s="51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W2005" s="51"/>
      <c r="X2005" s="51"/>
      <c r="Y2005" s="51"/>
      <c r="Z2005" s="51"/>
      <c r="AA2005" s="51"/>
      <c r="AB2005" s="51"/>
      <c r="AC2005" s="51"/>
      <c r="AD2005" s="51"/>
      <c r="AE2005" s="51"/>
      <c r="AF2005" s="51"/>
    </row>
    <row r="2006" spans="1:32">
      <c r="A2006" s="51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W2006" s="51"/>
      <c r="X2006" s="51"/>
      <c r="Y2006" s="51"/>
      <c r="Z2006" s="51"/>
      <c r="AA2006" s="51"/>
      <c r="AB2006" s="51"/>
      <c r="AC2006" s="51"/>
      <c r="AD2006" s="51"/>
      <c r="AE2006" s="51"/>
      <c r="AF2006" s="51"/>
    </row>
    <row r="2007" spans="1:32">
      <c r="A2007" s="51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W2007" s="51"/>
      <c r="X2007" s="51"/>
      <c r="Y2007" s="51"/>
      <c r="Z2007" s="51"/>
      <c r="AA2007" s="51"/>
      <c r="AB2007" s="51"/>
      <c r="AC2007" s="51"/>
      <c r="AD2007" s="51"/>
      <c r="AE2007" s="51"/>
      <c r="AF2007" s="51"/>
    </row>
    <row r="2008" spans="1:32">
      <c r="A2008" s="51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W2008" s="51"/>
      <c r="X2008" s="51"/>
      <c r="Y2008" s="51"/>
      <c r="Z2008" s="51"/>
      <c r="AA2008" s="51"/>
      <c r="AB2008" s="51"/>
      <c r="AC2008" s="51"/>
      <c r="AD2008" s="51"/>
      <c r="AE2008" s="51"/>
      <c r="AF2008" s="51"/>
    </row>
    <row r="2009" spans="1:32">
      <c r="A2009" s="51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W2009" s="51"/>
      <c r="X2009" s="51"/>
      <c r="Y2009" s="51"/>
      <c r="Z2009" s="51"/>
      <c r="AA2009" s="51"/>
      <c r="AB2009" s="51"/>
      <c r="AC2009" s="51"/>
      <c r="AD2009" s="51"/>
      <c r="AE2009" s="51"/>
      <c r="AF2009" s="51"/>
    </row>
    <row r="2010" spans="1:32">
      <c r="A2010" s="51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W2010" s="51"/>
      <c r="X2010" s="51"/>
      <c r="Y2010" s="51"/>
      <c r="Z2010" s="51"/>
      <c r="AA2010" s="51"/>
      <c r="AB2010" s="51"/>
      <c r="AC2010" s="51"/>
      <c r="AD2010" s="51"/>
      <c r="AE2010" s="51"/>
      <c r="AF2010" s="51"/>
    </row>
    <row r="2011" spans="1:32">
      <c r="A2011" s="51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W2011" s="51"/>
      <c r="X2011" s="51"/>
      <c r="Y2011" s="51"/>
      <c r="Z2011" s="51"/>
      <c r="AA2011" s="51"/>
      <c r="AB2011" s="51"/>
      <c r="AC2011" s="51"/>
      <c r="AD2011" s="51"/>
      <c r="AE2011" s="51"/>
      <c r="AF2011" s="51"/>
    </row>
    <row r="2012" spans="1:32">
      <c r="A2012" s="51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W2012" s="51"/>
      <c r="X2012" s="51"/>
      <c r="Y2012" s="51"/>
      <c r="Z2012" s="51"/>
      <c r="AA2012" s="51"/>
      <c r="AB2012" s="51"/>
      <c r="AC2012" s="51"/>
      <c r="AD2012" s="51"/>
      <c r="AE2012" s="51"/>
      <c r="AF2012" s="51"/>
    </row>
    <row r="2013" spans="1:32">
      <c r="A2013" s="51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W2013" s="51"/>
      <c r="X2013" s="51"/>
      <c r="Y2013" s="51"/>
      <c r="Z2013" s="51"/>
      <c r="AA2013" s="51"/>
      <c r="AB2013" s="51"/>
      <c r="AC2013" s="51"/>
      <c r="AD2013" s="51"/>
      <c r="AE2013" s="51"/>
      <c r="AF2013" s="51"/>
    </row>
    <row r="2014" spans="1:32">
      <c r="A2014" s="51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W2014" s="51"/>
      <c r="X2014" s="51"/>
      <c r="Y2014" s="51"/>
      <c r="Z2014" s="51"/>
      <c r="AA2014" s="51"/>
      <c r="AB2014" s="51"/>
      <c r="AC2014" s="51"/>
      <c r="AD2014" s="51"/>
      <c r="AE2014" s="51"/>
      <c r="AF2014" s="51"/>
    </row>
    <row r="2015" spans="1:32">
      <c r="A2015" s="51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W2015" s="51"/>
      <c r="X2015" s="51"/>
      <c r="Y2015" s="51"/>
      <c r="Z2015" s="51"/>
      <c r="AA2015" s="51"/>
      <c r="AB2015" s="51"/>
      <c r="AC2015" s="51"/>
      <c r="AD2015" s="51"/>
      <c r="AE2015" s="51"/>
      <c r="AF2015" s="51"/>
    </row>
    <row r="2016" spans="1:32">
      <c r="A2016" s="51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W2016" s="51"/>
      <c r="X2016" s="51"/>
      <c r="Y2016" s="51"/>
      <c r="Z2016" s="51"/>
      <c r="AA2016" s="51"/>
      <c r="AB2016" s="51"/>
      <c r="AC2016" s="51"/>
      <c r="AD2016" s="51"/>
      <c r="AE2016" s="51"/>
      <c r="AF2016" s="51"/>
    </row>
    <row r="2017" spans="1:32">
      <c r="A2017" s="51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W2017" s="51"/>
      <c r="X2017" s="51"/>
      <c r="Y2017" s="51"/>
      <c r="Z2017" s="51"/>
      <c r="AA2017" s="51"/>
      <c r="AB2017" s="51"/>
      <c r="AC2017" s="51"/>
      <c r="AD2017" s="51"/>
      <c r="AE2017" s="51"/>
      <c r="AF2017" s="51"/>
    </row>
    <row r="2018" spans="1:32">
      <c r="A2018" s="51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W2018" s="51"/>
      <c r="X2018" s="51"/>
      <c r="Y2018" s="51"/>
      <c r="Z2018" s="51"/>
      <c r="AA2018" s="51"/>
      <c r="AB2018" s="51"/>
      <c r="AC2018" s="51"/>
      <c r="AD2018" s="51"/>
      <c r="AE2018" s="51"/>
      <c r="AF2018" s="51"/>
    </row>
    <row r="2019" spans="1:32">
      <c r="A2019" s="51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W2019" s="51"/>
      <c r="X2019" s="51"/>
      <c r="Y2019" s="51"/>
      <c r="Z2019" s="51"/>
      <c r="AA2019" s="51"/>
      <c r="AB2019" s="51"/>
      <c r="AC2019" s="51"/>
      <c r="AD2019" s="51"/>
      <c r="AE2019" s="51"/>
      <c r="AF2019" s="51"/>
    </row>
    <row r="2020" spans="1:32">
      <c r="A2020" s="51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W2020" s="51"/>
      <c r="X2020" s="51"/>
      <c r="Y2020" s="51"/>
      <c r="Z2020" s="51"/>
      <c r="AA2020" s="51"/>
      <c r="AB2020" s="51"/>
      <c r="AC2020" s="51"/>
      <c r="AD2020" s="51"/>
      <c r="AE2020" s="51"/>
      <c r="AF2020" s="51"/>
    </row>
    <row r="2021" spans="1:32">
      <c r="A2021" s="51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W2021" s="51"/>
      <c r="X2021" s="51"/>
      <c r="Y2021" s="51"/>
      <c r="Z2021" s="51"/>
      <c r="AA2021" s="51"/>
      <c r="AB2021" s="51"/>
      <c r="AC2021" s="51"/>
      <c r="AD2021" s="51"/>
      <c r="AE2021" s="51"/>
      <c r="AF2021" s="51"/>
    </row>
    <row r="2022" spans="1:32">
      <c r="A2022" s="51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W2022" s="51"/>
      <c r="X2022" s="51"/>
      <c r="Y2022" s="51"/>
      <c r="Z2022" s="51"/>
      <c r="AA2022" s="51"/>
      <c r="AB2022" s="51"/>
      <c r="AC2022" s="51"/>
      <c r="AD2022" s="51"/>
      <c r="AE2022" s="51"/>
      <c r="AF2022" s="51"/>
    </row>
    <row r="2023" spans="1:32">
      <c r="A2023" s="51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W2023" s="51"/>
      <c r="X2023" s="51"/>
      <c r="Y2023" s="51"/>
      <c r="Z2023" s="51"/>
      <c r="AA2023" s="51"/>
      <c r="AB2023" s="51"/>
      <c r="AC2023" s="51"/>
      <c r="AD2023" s="51"/>
      <c r="AE2023" s="51"/>
      <c r="AF2023" s="51"/>
    </row>
    <row r="2024" spans="1:32">
      <c r="A2024" s="51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W2024" s="51"/>
      <c r="X2024" s="51"/>
      <c r="Y2024" s="51"/>
      <c r="Z2024" s="51"/>
      <c r="AA2024" s="51"/>
      <c r="AB2024" s="51"/>
      <c r="AC2024" s="51"/>
      <c r="AD2024" s="51"/>
      <c r="AE2024" s="51"/>
      <c r="AF2024" s="51"/>
    </row>
    <row r="2025" spans="1:32">
      <c r="A2025" s="51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W2025" s="51"/>
      <c r="X2025" s="51"/>
      <c r="Y2025" s="51"/>
      <c r="Z2025" s="51"/>
      <c r="AA2025" s="51"/>
      <c r="AB2025" s="51"/>
      <c r="AC2025" s="51"/>
      <c r="AD2025" s="51"/>
      <c r="AE2025" s="51"/>
      <c r="AF2025" s="51"/>
    </row>
    <row r="2026" spans="1:32">
      <c r="A2026" s="51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W2026" s="51"/>
      <c r="X2026" s="51"/>
      <c r="Y2026" s="51"/>
      <c r="Z2026" s="51"/>
      <c r="AA2026" s="51"/>
      <c r="AB2026" s="51"/>
      <c r="AC2026" s="51"/>
      <c r="AD2026" s="51"/>
      <c r="AE2026" s="51"/>
      <c r="AF2026" s="51"/>
    </row>
    <row r="2027" spans="1:32">
      <c r="A2027" s="51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W2027" s="51"/>
      <c r="X2027" s="51"/>
      <c r="Y2027" s="51"/>
      <c r="Z2027" s="51"/>
      <c r="AA2027" s="51"/>
      <c r="AB2027" s="51"/>
      <c r="AC2027" s="51"/>
      <c r="AD2027" s="51"/>
      <c r="AE2027" s="51"/>
      <c r="AF2027" s="51"/>
    </row>
    <row r="2028" spans="1:32">
      <c r="A2028" s="51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W2028" s="51"/>
      <c r="X2028" s="51"/>
      <c r="Y2028" s="51"/>
      <c r="Z2028" s="51"/>
      <c r="AA2028" s="51"/>
      <c r="AB2028" s="51"/>
      <c r="AC2028" s="51"/>
      <c r="AD2028" s="51"/>
      <c r="AE2028" s="51"/>
      <c r="AF2028" s="51"/>
    </row>
    <row r="2029" spans="1:32">
      <c r="A2029" s="51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W2029" s="51"/>
      <c r="X2029" s="51"/>
      <c r="Y2029" s="51"/>
      <c r="Z2029" s="51"/>
      <c r="AA2029" s="51"/>
      <c r="AB2029" s="51"/>
      <c r="AC2029" s="51"/>
      <c r="AD2029" s="51"/>
      <c r="AE2029" s="51"/>
      <c r="AF2029" s="51"/>
    </row>
    <row r="2030" spans="1:32">
      <c r="A2030" s="51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W2030" s="51"/>
      <c r="X2030" s="51"/>
      <c r="Y2030" s="51"/>
      <c r="Z2030" s="51"/>
      <c r="AA2030" s="51"/>
      <c r="AB2030" s="51"/>
      <c r="AC2030" s="51"/>
      <c r="AD2030" s="51"/>
      <c r="AE2030" s="51"/>
      <c r="AF2030" s="51"/>
    </row>
    <row r="2031" spans="1:32">
      <c r="A2031" s="51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W2031" s="51"/>
      <c r="X2031" s="51"/>
      <c r="Y2031" s="51"/>
      <c r="Z2031" s="51"/>
      <c r="AA2031" s="51"/>
      <c r="AB2031" s="51"/>
      <c r="AC2031" s="51"/>
      <c r="AD2031" s="51"/>
      <c r="AE2031" s="51"/>
      <c r="AF2031" s="51"/>
    </row>
    <row r="2032" spans="1:32">
      <c r="A2032" s="51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W2032" s="51"/>
      <c r="X2032" s="51"/>
      <c r="Y2032" s="51"/>
      <c r="Z2032" s="51"/>
      <c r="AA2032" s="51"/>
      <c r="AB2032" s="51"/>
      <c r="AC2032" s="51"/>
      <c r="AD2032" s="51"/>
      <c r="AE2032" s="51"/>
      <c r="AF2032" s="51"/>
    </row>
    <row r="2033" spans="1:32">
      <c r="A2033" s="51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W2033" s="51"/>
      <c r="X2033" s="51"/>
      <c r="Y2033" s="51"/>
      <c r="Z2033" s="51"/>
      <c r="AA2033" s="51"/>
      <c r="AB2033" s="51"/>
      <c r="AC2033" s="51"/>
      <c r="AD2033" s="51"/>
      <c r="AE2033" s="51"/>
      <c r="AF2033" s="51"/>
    </row>
    <row r="2034" spans="1:32">
      <c r="A2034" s="51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W2034" s="51"/>
      <c r="X2034" s="51"/>
      <c r="Y2034" s="51"/>
      <c r="Z2034" s="51"/>
      <c r="AA2034" s="51"/>
      <c r="AB2034" s="51"/>
      <c r="AC2034" s="51"/>
      <c r="AD2034" s="51"/>
      <c r="AE2034" s="51"/>
      <c r="AF2034" s="51"/>
    </row>
    <row r="2035" spans="1:32">
      <c r="A2035" s="51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W2035" s="51"/>
      <c r="X2035" s="51"/>
      <c r="Y2035" s="51"/>
      <c r="Z2035" s="51"/>
      <c r="AA2035" s="51"/>
      <c r="AB2035" s="51"/>
      <c r="AC2035" s="51"/>
      <c r="AD2035" s="51"/>
      <c r="AE2035" s="51"/>
      <c r="AF2035" s="51"/>
    </row>
    <row r="2036" spans="1:32">
      <c r="A2036" s="51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W2036" s="51"/>
      <c r="X2036" s="51"/>
      <c r="Y2036" s="51"/>
      <c r="Z2036" s="51"/>
      <c r="AA2036" s="51"/>
      <c r="AB2036" s="51"/>
      <c r="AC2036" s="51"/>
      <c r="AD2036" s="51"/>
      <c r="AE2036" s="51"/>
      <c r="AF2036" s="51"/>
    </row>
    <row r="2037" spans="1:32">
      <c r="A2037" s="51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W2037" s="51"/>
      <c r="X2037" s="51"/>
      <c r="Y2037" s="51"/>
      <c r="Z2037" s="51"/>
      <c r="AA2037" s="51"/>
      <c r="AB2037" s="51"/>
      <c r="AC2037" s="51"/>
      <c r="AD2037" s="51"/>
      <c r="AE2037" s="51"/>
      <c r="AF2037" s="51"/>
    </row>
    <row r="2038" spans="1:32">
      <c r="A2038" s="51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W2038" s="51"/>
      <c r="X2038" s="51"/>
      <c r="Y2038" s="51"/>
      <c r="Z2038" s="51"/>
      <c r="AA2038" s="51"/>
      <c r="AB2038" s="51"/>
      <c r="AC2038" s="51"/>
      <c r="AD2038" s="51"/>
      <c r="AE2038" s="51"/>
      <c r="AF2038" s="51"/>
    </row>
    <row r="2039" spans="1:32">
      <c r="A2039" s="51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W2039" s="51"/>
      <c r="X2039" s="51"/>
      <c r="Y2039" s="51"/>
      <c r="Z2039" s="51"/>
      <c r="AA2039" s="51"/>
      <c r="AB2039" s="51"/>
      <c r="AC2039" s="51"/>
      <c r="AD2039" s="51"/>
      <c r="AE2039" s="51"/>
      <c r="AF2039" s="51"/>
    </row>
    <row r="2040" spans="1:32">
      <c r="A2040" s="51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W2040" s="51"/>
      <c r="X2040" s="51"/>
      <c r="Y2040" s="51"/>
      <c r="Z2040" s="51"/>
      <c r="AA2040" s="51"/>
      <c r="AB2040" s="51"/>
      <c r="AC2040" s="51"/>
      <c r="AD2040" s="51"/>
      <c r="AE2040" s="51"/>
      <c r="AF2040" s="51"/>
    </row>
    <row r="2041" spans="1:32">
      <c r="A2041" s="51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W2041" s="51"/>
      <c r="X2041" s="51"/>
      <c r="Y2041" s="51"/>
      <c r="Z2041" s="51"/>
      <c r="AA2041" s="51"/>
      <c r="AB2041" s="51"/>
      <c r="AC2041" s="51"/>
      <c r="AD2041" s="51"/>
      <c r="AE2041" s="51"/>
      <c r="AF2041" s="51"/>
    </row>
    <row r="2042" spans="1:32">
      <c r="A2042" s="51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W2042" s="51"/>
      <c r="X2042" s="51"/>
      <c r="Y2042" s="51"/>
      <c r="Z2042" s="51"/>
      <c r="AA2042" s="51"/>
      <c r="AB2042" s="51"/>
      <c r="AC2042" s="51"/>
      <c r="AD2042" s="51"/>
      <c r="AE2042" s="51"/>
      <c r="AF2042" s="51"/>
    </row>
    <row r="2043" spans="1:32">
      <c r="A2043" s="51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W2043" s="51"/>
      <c r="X2043" s="51"/>
      <c r="Y2043" s="51"/>
      <c r="Z2043" s="51"/>
      <c r="AA2043" s="51"/>
      <c r="AB2043" s="51"/>
      <c r="AC2043" s="51"/>
      <c r="AD2043" s="51"/>
      <c r="AE2043" s="51"/>
      <c r="AF2043" s="51"/>
    </row>
    <row r="2044" spans="1:32">
      <c r="A2044" s="51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W2044" s="51"/>
      <c r="X2044" s="51"/>
      <c r="Y2044" s="51"/>
      <c r="Z2044" s="51"/>
      <c r="AA2044" s="51"/>
      <c r="AB2044" s="51"/>
      <c r="AC2044" s="51"/>
      <c r="AD2044" s="51"/>
      <c r="AE2044" s="51"/>
      <c r="AF2044" s="51"/>
    </row>
    <row r="2045" spans="1:32">
      <c r="A2045" s="51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W2045" s="51"/>
      <c r="X2045" s="51"/>
      <c r="Y2045" s="51"/>
      <c r="Z2045" s="51"/>
      <c r="AA2045" s="51"/>
      <c r="AB2045" s="51"/>
      <c r="AC2045" s="51"/>
      <c r="AD2045" s="51"/>
      <c r="AE2045" s="51"/>
      <c r="AF2045" s="51"/>
    </row>
    <row r="2046" spans="1:32">
      <c r="A2046" s="51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W2046" s="51"/>
      <c r="X2046" s="51"/>
      <c r="Y2046" s="51"/>
      <c r="Z2046" s="51"/>
      <c r="AA2046" s="51"/>
      <c r="AB2046" s="51"/>
      <c r="AC2046" s="51"/>
      <c r="AD2046" s="51"/>
      <c r="AE2046" s="51"/>
      <c r="AF2046" s="51"/>
    </row>
    <row r="2047" spans="1:32">
      <c r="A2047" s="51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W2047" s="51"/>
      <c r="X2047" s="51"/>
      <c r="Y2047" s="51"/>
      <c r="Z2047" s="51"/>
      <c r="AA2047" s="51"/>
      <c r="AB2047" s="51"/>
      <c r="AC2047" s="51"/>
      <c r="AD2047" s="51"/>
      <c r="AE2047" s="51"/>
      <c r="AF2047" s="51"/>
    </row>
    <row r="2048" spans="1:32">
      <c r="A2048" s="51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W2048" s="51"/>
      <c r="X2048" s="51"/>
      <c r="Y2048" s="51"/>
      <c r="Z2048" s="51"/>
      <c r="AA2048" s="51"/>
      <c r="AB2048" s="51"/>
      <c r="AC2048" s="51"/>
      <c r="AD2048" s="51"/>
      <c r="AE2048" s="51"/>
      <c r="AF2048" s="51"/>
    </row>
    <row r="2049" spans="1:32">
      <c r="A2049" s="51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W2049" s="51"/>
      <c r="X2049" s="51"/>
      <c r="Y2049" s="51"/>
      <c r="Z2049" s="51"/>
      <c r="AA2049" s="51"/>
      <c r="AB2049" s="51"/>
      <c r="AC2049" s="51"/>
      <c r="AD2049" s="51"/>
      <c r="AE2049" s="51"/>
      <c r="AF2049" s="51"/>
    </row>
    <row r="2050" spans="1:32">
      <c r="A2050" s="51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W2050" s="51"/>
      <c r="X2050" s="51"/>
      <c r="Y2050" s="51"/>
      <c r="Z2050" s="51"/>
      <c r="AA2050" s="51"/>
      <c r="AB2050" s="51"/>
      <c r="AC2050" s="51"/>
      <c r="AD2050" s="51"/>
      <c r="AE2050" s="51"/>
      <c r="AF2050" s="51"/>
    </row>
    <row r="2051" spans="1:32">
      <c r="A2051" s="51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W2051" s="51"/>
      <c r="X2051" s="51"/>
      <c r="Y2051" s="51"/>
      <c r="Z2051" s="51"/>
      <c r="AA2051" s="51"/>
      <c r="AB2051" s="51"/>
      <c r="AC2051" s="51"/>
      <c r="AD2051" s="51"/>
      <c r="AE2051" s="51"/>
      <c r="AF2051" s="51"/>
    </row>
    <row r="2052" spans="1:32">
      <c r="A2052" s="51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W2052" s="51"/>
      <c r="X2052" s="51"/>
      <c r="Y2052" s="51"/>
      <c r="Z2052" s="51"/>
      <c r="AA2052" s="51"/>
      <c r="AB2052" s="51"/>
      <c r="AC2052" s="51"/>
      <c r="AD2052" s="51"/>
      <c r="AE2052" s="51"/>
      <c r="AF2052" s="51"/>
    </row>
    <row r="2053" spans="1:32">
      <c r="A2053" s="51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W2053" s="51"/>
      <c r="X2053" s="51"/>
      <c r="Y2053" s="51"/>
      <c r="Z2053" s="51"/>
      <c r="AA2053" s="51"/>
      <c r="AB2053" s="51"/>
      <c r="AC2053" s="51"/>
      <c r="AD2053" s="51"/>
      <c r="AE2053" s="51"/>
      <c r="AF2053" s="51"/>
    </row>
    <row r="2054" spans="1:32">
      <c r="A2054" s="51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W2054" s="51"/>
      <c r="X2054" s="51"/>
      <c r="Y2054" s="51"/>
      <c r="Z2054" s="51"/>
      <c r="AA2054" s="51"/>
      <c r="AB2054" s="51"/>
      <c r="AC2054" s="51"/>
      <c r="AD2054" s="51"/>
      <c r="AE2054" s="51"/>
      <c r="AF2054" s="51"/>
    </row>
    <row r="2055" spans="1:32">
      <c r="A2055" s="51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W2055" s="51"/>
      <c r="X2055" s="51"/>
      <c r="Y2055" s="51"/>
      <c r="Z2055" s="51"/>
      <c r="AA2055" s="51"/>
      <c r="AB2055" s="51"/>
      <c r="AC2055" s="51"/>
      <c r="AD2055" s="51"/>
      <c r="AE2055" s="51"/>
      <c r="AF2055" s="51"/>
    </row>
    <row r="2056" spans="1:32">
      <c r="A2056" s="51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W2056" s="51"/>
      <c r="X2056" s="51"/>
      <c r="Y2056" s="51"/>
      <c r="Z2056" s="51"/>
      <c r="AA2056" s="51"/>
      <c r="AB2056" s="51"/>
      <c r="AC2056" s="51"/>
      <c r="AD2056" s="51"/>
      <c r="AE2056" s="51"/>
      <c r="AF2056" s="51"/>
    </row>
    <row r="2057" spans="1:32">
      <c r="A2057" s="51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W2057" s="51"/>
      <c r="X2057" s="51"/>
      <c r="Y2057" s="51"/>
      <c r="Z2057" s="51"/>
      <c r="AA2057" s="51"/>
      <c r="AB2057" s="51"/>
      <c r="AC2057" s="51"/>
      <c r="AD2057" s="51"/>
      <c r="AE2057" s="51"/>
      <c r="AF2057" s="51"/>
    </row>
    <row r="2058" spans="1:32">
      <c r="A2058" s="51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W2058" s="51"/>
      <c r="X2058" s="51"/>
      <c r="Y2058" s="51"/>
      <c r="Z2058" s="51"/>
      <c r="AA2058" s="51"/>
      <c r="AB2058" s="51"/>
      <c r="AC2058" s="51"/>
      <c r="AD2058" s="51"/>
      <c r="AE2058" s="51"/>
      <c r="AF2058" s="51"/>
    </row>
    <row r="2059" spans="1:32">
      <c r="A2059" s="51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W2059" s="51"/>
      <c r="X2059" s="51"/>
      <c r="Y2059" s="51"/>
      <c r="Z2059" s="51"/>
      <c r="AA2059" s="51"/>
      <c r="AB2059" s="51"/>
      <c r="AC2059" s="51"/>
      <c r="AD2059" s="51"/>
      <c r="AE2059" s="51"/>
      <c r="AF2059" s="51"/>
    </row>
    <row r="2060" spans="1:32">
      <c r="A2060" s="51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W2060" s="51"/>
      <c r="X2060" s="51"/>
      <c r="Y2060" s="51"/>
      <c r="Z2060" s="51"/>
      <c r="AA2060" s="51"/>
      <c r="AB2060" s="51"/>
      <c r="AC2060" s="51"/>
      <c r="AD2060" s="51"/>
      <c r="AE2060" s="51"/>
      <c r="AF2060" s="51"/>
    </row>
    <row r="2061" spans="1:32">
      <c r="A2061" s="51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W2061" s="51"/>
      <c r="X2061" s="51"/>
      <c r="Y2061" s="51"/>
      <c r="Z2061" s="51"/>
      <c r="AA2061" s="51"/>
      <c r="AB2061" s="51"/>
      <c r="AC2061" s="51"/>
      <c r="AD2061" s="51"/>
      <c r="AE2061" s="51"/>
      <c r="AF2061" s="51"/>
    </row>
    <row r="2062" spans="1:32">
      <c r="A2062" s="51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W2062" s="51"/>
      <c r="X2062" s="51"/>
      <c r="Y2062" s="51"/>
      <c r="Z2062" s="51"/>
      <c r="AA2062" s="51"/>
      <c r="AB2062" s="51"/>
      <c r="AC2062" s="51"/>
      <c r="AD2062" s="51"/>
      <c r="AE2062" s="51"/>
      <c r="AF2062" s="51"/>
    </row>
    <row r="2063" spans="1:32">
      <c r="A2063" s="51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W2063" s="51"/>
      <c r="X2063" s="51"/>
      <c r="Y2063" s="51"/>
      <c r="Z2063" s="51"/>
      <c r="AA2063" s="51"/>
      <c r="AB2063" s="51"/>
      <c r="AC2063" s="51"/>
      <c r="AD2063" s="51"/>
      <c r="AE2063" s="51"/>
      <c r="AF2063" s="51"/>
    </row>
    <row r="2064" spans="1:32">
      <c r="A2064" s="51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W2064" s="51"/>
      <c r="X2064" s="51"/>
      <c r="Y2064" s="51"/>
      <c r="Z2064" s="51"/>
      <c r="AA2064" s="51"/>
      <c r="AB2064" s="51"/>
      <c r="AC2064" s="51"/>
      <c r="AD2064" s="51"/>
      <c r="AE2064" s="51"/>
      <c r="AF2064" s="51"/>
    </row>
    <row r="2065" spans="1:32">
      <c r="A2065" s="51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W2065" s="51"/>
      <c r="X2065" s="51"/>
      <c r="Y2065" s="51"/>
      <c r="Z2065" s="51"/>
      <c r="AA2065" s="51"/>
      <c r="AB2065" s="51"/>
      <c r="AC2065" s="51"/>
      <c r="AD2065" s="51"/>
      <c r="AE2065" s="51"/>
      <c r="AF2065" s="51"/>
    </row>
    <row r="2066" spans="1:32">
      <c r="A2066" s="51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W2066" s="51"/>
      <c r="X2066" s="51"/>
      <c r="Y2066" s="51"/>
      <c r="Z2066" s="51"/>
      <c r="AA2066" s="51"/>
      <c r="AB2066" s="51"/>
      <c r="AC2066" s="51"/>
      <c r="AD2066" s="51"/>
      <c r="AE2066" s="51"/>
      <c r="AF2066" s="51"/>
    </row>
    <row r="2067" spans="1:32">
      <c r="A2067" s="51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W2067" s="51"/>
      <c r="X2067" s="51"/>
      <c r="Y2067" s="51"/>
      <c r="Z2067" s="51"/>
      <c r="AA2067" s="51"/>
      <c r="AB2067" s="51"/>
      <c r="AC2067" s="51"/>
      <c r="AD2067" s="51"/>
      <c r="AE2067" s="51"/>
      <c r="AF2067" s="51"/>
    </row>
    <row r="2068" spans="1:32">
      <c r="A2068" s="51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W2068" s="51"/>
      <c r="X2068" s="51"/>
      <c r="Y2068" s="51"/>
      <c r="Z2068" s="51"/>
      <c r="AA2068" s="51"/>
      <c r="AB2068" s="51"/>
      <c r="AC2068" s="51"/>
      <c r="AD2068" s="51"/>
      <c r="AE2068" s="51"/>
      <c r="AF2068" s="51"/>
    </row>
    <row r="2069" spans="1:32">
      <c r="A2069" s="51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W2069" s="51"/>
      <c r="X2069" s="51"/>
      <c r="Y2069" s="51"/>
      <c r="Z2069" s="51"/>
      <c r="AA2069" s="51"/>
      <c r="AB2069" s="51"/>
      <c r="AC2069" s="51"/>
      <c r="AD2069" s="51"/>
      <c r="AE2069" s="51"/>
      <c r="AF2069" s="51"/>
    </row>
    <row r="2070" spans="1:32">
      <c r="A2070" s="51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W2070" s="51"/>
      <c r="X2070" s="51"/>
      <c r="Y2070" s="51"/>
      <c r="Z2070" s="51"/>
      <c r="AA2070" s="51"/>
      <c r="AB2070" s="51"/>
      <c r="AC2070" s="51"/>
      <c r="AD2070" s="51"/>
      <c r="AE2070" s="51"/>
      <c r="AF2070" s="51"/>
    </row>
    <row r="2071" spans="1:32">
      <c r="A2071" s="51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W2071" s="51"/>
      <c r="X2071" s="51"/>
      <c r="Y2071" s="51"/>
      <c r="Z2071" s="51"/>
      <c r="AA2071" s="51"/>
      <c r="AB2071" s="51"/>
      <c r="AC2071" s="51"/>
      <c r="AD2071" s="51"/>
      <c r="AE2071" s="51"/>
      <c r="AF2071" s="51"/>
    </row>
    <row r="2072" spans="1:32">
      <c r="A2072" s="51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W2072" s="51"/>
      <c r="X2072" s="51"/>
      <c r="Y2072" s="51"/>
      <c r="Z2072" s="51"/>
      <c r="AA2072" s="51"/>
      <c r="AB2072" s="51"/>
      <c r="AC2072" s="51"/>
      <c r="AD2072" s="51"/>
      <c r="AE2072" s="51"/>
      <c r="AF2072" s="51"/>
    </row>
    <row r="2073" spans="1:32">
      <c r="A2073" s="51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W2073" s="51"/>
      <c r="X2073" s="51"/>
      <c r="Y2073" s="51"/>
      <c r="Z2073" s="51"/>
      <c r="AA2073" s="51"/>
      <c r="AB2073" s="51"/>
      <c r="AC2073" s="51"/>
      <c r="AD2073" s="51"/>
      <c r="AE2073" s="51"/>
      <c r="AF2073" s="51"/>
    </row>
    <row r="2074" spans="1:32">
      <c r="A2074" s="51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W2074" s="51"/>
      <c r="X2074" s="51"/>
      <c r="Y2074" s="51"/>
      <c r="Z2074" s="51"/>
      <c r="AA2074" s="51"/>
      <c r="AB2074" s="51"/>
      <c r="AC2074" s="51"/>
      <c r="AD2074" s="51"/>
      <c r="AE2074" s="51"/>
      <c r="AF2074" s="51"/>
    </row>
    <row r="2075" spans="1:32">
      <c r="A2075" s="51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W2075" s="51"/>
      <c r="X2075" s="51"/>
      <c r="Y2075" s="51"/>
      <c r="Z2075" s="51"/>
      <c r="AA2075" s="51"/>
      <c r="AB2075" s="51"/>
      <c r="AC2075" s="51"/>
      <c r="AD2075" s="51"/>
      <c r="AE2075" s="51"/>
      <c r="AF2075" s="51"/>
    </row>
    <row r="2076" spans="1:32">
      <c r="A2076" s="51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W2076" s="51"/>
      <c r="X2076" s="51"/>
      <c r="Y2076" s="51"/>
      <c r="Z2076" s="51"/>
      <c r="AA2076" s="51"/>
      <c r="AB2076" s="51"/>
      <c r="AC2076" s="51"/>
      <c r="AD2076" s="51"/>
      <c r="AE2076" s="51"/>
      <c r="AF2076" s="51"/>
    </row>
    <row r="2077" spans="1:32">
      <c r="A2077" s="51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W2077" s="51"/>
      <c r="X2077" s="51"/>
      <c r="Y2077" s="51"/>
      <c r="Z2077" s="51"/>
      <c r="AA2077" s="51"/>
      <c r="AB2077" s="51"/>
      <c r="AC2077" s="51"/>
      <c r="AD2077" s="51"/>
      <c r="AE2077" s="51"/>
      <c r="AF2077" s="51"/>
    </row>
    <row r="2078" spans="1:32">
      <c r="A2078" s="51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W2078" s="51"/>
      <c r="X2078" s="51"/>
      <c r="Y2078" s="51"/>
      <c r="Z2078" s="51"/>
      <c r="AA2078" s="51"/>
      <c r="AB2078" s="51"/>
      <c r="AC2078" s="51"/>
      <c r="AD2078" s="51"/>
      <c r="AE2078" s="51"/>
      <c r="AF2078" s="51"/>
    </row>
    <row r="2079" spans="1:32">
      <c r="A2079" s="51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W2079" s="51"/>
      <c r="X2079" s="51"/>
      <c r="Y2079" s="51"/>
      <c r="Z2079" s="51"/>
      <c r="AA2079" s="51"/>
      <c r="AB2079" s="51"/>
      <c r="AC2079" s="51"/>
      <c r="AD2079" s="51"/>
      <c r="AE2079" s="51"/>
      <c r="AF2079" s="51"/>
    </row>
    <row r="2080" spans="1:32">
      <c r="A2080" s="51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W2080" s="51"/>
      <c r="X2080" s="51"/>
      <c r="Y2080" s="51"/>
      <c r="Z2080" s="51"/>
      <c r="AA2080" s="51"/>
      <c r="AB2080" s="51"/>
      <c r="AC2080" s="51"/>
      <c r="AD2080" s="51"/>
      <c r="AE2080" s="51"/>
      <c r="AF2080" s="51"/>
    </row>
    <row r="2081" spans="1:32">
      <c r="A2081" s="51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W2081" s="51"/>
      <c r="X2081" s="51"/>
      <c r="Y2081" s="51"/>
      <c r="Z2081" s="51"/>
      <c r="AA2081" s="51"/>
      <c r="AB2081" s="51"/>
      <c r="AC2081" s="51"/>
      <c r="AD2081" s="51"/>
      <c r="AE2081" s="51"/>
      <c r="AF2081" s="51"/>
    </row>
    <row r="2082" spans="1:32">
      <c r="A2082" s="51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W2082" s="51"/>
      <c r="X2082" s="51"/>
      <c r="Y2082" s="51"/>
      <c r="Z2082" s="51"/>
      <c r="AA2082" s="51"/>
      <c r="AB2082" s="51"/>
      <c r="AC2082" s="51"/>
      <c r="AD2082" s="51"/>
      <c r="AE2082" s="51"/>
      <c r="AF2082" s="51"/>
    </row>
    <row r="2083" spans="1:32">
      <c r="A2083" s="51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W2083" s="51"/>
      <c r="X2083" s="51"/>
      <c r="Y2083" s="51"/>
      <c r="Z2083" s="51"/>
      <c r="AA2083" s="51"/>
      <c r="AB2083" s="51"/>
      <c r="AC2083" s="51"/>
      <c r="AD2083" s="51"/>
      <c r="AE2083" s="51"/>
      <c r="AF2083" s="51"/>
    </row>
    <row r="2084" spans="1:32">
      <c r="A2084" s="51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W2084" s="51"/>
      <c r="X2084" s="51"/>
      <c r="Y2084" s="51"/>
      <c r="Z2084" s="51"/>
      <c r="AA2084" s="51"/>
      <c r="AB2084" s="51"/>
      <c r="AC2084" s="51"/>
      <c r="AD2084" s="51"/>
      <c r="AE2084" s="51"/>
      <c r="AF2084" s="51"/>
    </row>
    <row r="2085" spans="1:32">
      <c r="A2085" s="51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W2085" s="51"/>
      <c r="X2085" s="51"/>
      <c r="Y2085" s="51"/>
      <c r="Z2085" s="51"/>
      <c r="AA2085" s="51"/>
      <c r="AB2085" s="51"/>
      <c r="AC2085" s="51"/>
      <c r="AD2085" s="51"/>
      <c r="AE2085" s="51"/>
      <c r="AF2085" s="51"/>
    </row>
    <row r="2086" spans="1:32">
      <c r="A2086" s="51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W2086" s="51"/>
      <c r="X2086" s="51"/>
      <c r="Y2086" s="51"/>
      <c r="Z2086" s="51"/>
      <c r="AA2086" s="51"/>
      <c r="AB2086" s="51"/>
      <c r="AC2086" s="51"/>
      <c r="AD2086" s="51"/>
      <c r="AE2086" s="51"/>
      <c r="AF2086" s="51"/>
    </row>
    <row r="2087" spans="1:32">
      <c r="A2087" s="51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W2087" s="51"/>
      <c r="X2087" s="51"/>
      <c r="Y2087" s="51"/>
      <c r="Z2087" s="51"/>
      <c r="AA2087" s="51"/>
      <c r="AB2087" s="51"/>
      <c r="AC2087" s="51"/>
      <c r="AD2087" s="51"/>
      <c r="AE2087" s="51"/>
      <c r="AF2087" s="51"/>
    </row>
    <row r="2088" spans="1:32">
      <c r="A2088" s="51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W2088" s="51"/>
      <c r="X2088" s="51"/>
      <c r="Y2088" s="51"/>
      <c r="Z2088" s="51"/>
      <c r="AA2088" s="51"/>
      <c r="AB2088" s="51"/>
      <c r="AC2088" s="51"/>
      <c r="AD2088" s="51"/>
      <c r="AE2088" s="51"/>
      <c r="AF2088" s="51"/>
    </row>
    <row r="2089" spans="1:32">
      <c r="A2089" s="51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W2089" s="51"/>
      <c r="X2089" s="51"/>
      <c r="Y2089" s="51"/>
      <c r="Z2089" s="51"/>
      <c r="AA2089" s="51"/>
      <c r="AB2089" s="51"/>
      <c r="AC2089" s="51"/>
      <c r="AD2089" s="51"/>
      <c r="AE2089" s="51"/>
      <c r="AF2089" s="51"/>
    </row>
    <row r="2090" spans="1:32">
      <c r="A2090" s="51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W2090" s="51"/>
      <c r="X2090" s="51"/>
      <c r="Y2090" s="51"/>
      <c r="Z2090" s="51"/>
      <c r="AA2090" s="51"/>
      <c r="AB2090" s="51"/>
      <c r="AC2090" s="51"/>
      <c r="AD2090" s="51"/>
      <c r="AE2090" s="51"/>
      <c r="AF2090" s="51"/>
    </row>
    <row r="2091" spans="1:32">
      <c r="A2091" s="51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W2091" s="51"/>
      <c r="X2091" s="51"/>
      <c r="Y2091" s="51"/>
      <c r="Z2091" s="51"/>
      <c r="AA2091" s="51"/>
      <c r="AB2091" s="51"/>
      <c r="AC2091" s="51"/>
      <c r="AD2091" s="51"/>
      <c r="AE2091" s="51"/>
      <c r="AF2091" s="51"/>
    </row>
    <row r="2092" spans="1:32">
      <c r="A2092" s="51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W2092" s="51"/>
      <c r="X2092" s="51"/>
      <c r="Y2092" s="51"/>
      <c r="Z2092" s="51"/>
      <c r="AA2092" s="51"/>
      <c r="AB2092" s="51"/>
      <c r="AC2092" s="51"/>
      <c r="AD2092" s="51"/>
      <c r="AE2092" s="51"/>
      <c r="AF2092" s="51"/>
    </row>
    <row r="2093" spans="1:32">
      <c r="A2093" s="51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W2093" s="51"/>
      <c r="X2093" s="51"/>
      <c r="Y2093" s="51"/>
      <c r="Z2093" s="51"/>
      <c r="AA2093" s="51"/>
      <c r="AB2093" s="51"/>
      <c r="AC2093" s="51"/>
      <c r="AD2093" s="51"/>
      <c r="AE2093" s="51"/>
      <c r="AF2093" s="51"/>
    </row>
    <row r="2094" spans="1:32">
      <c r="A2094" s="51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W2094" s="51"/>
      <c r="X2094" s="51"/>
      <c r="Y2094" s="51"/>
      <c r="Z2094" s="51"/>
      <c r="AA2094" s="51"/>
      <c r="AB2094" s="51"/>
      <c r="AC2094" s="51"/>
      <c r="AD2094" s="51"/>
      <c r="AE2094" s="51"/>
      <c r="AF2094" s="51"/>
    </row>
    <row r="2095" spans="1:32">
      <c r="A2095" s="51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W2095" s="51"/>
      <c r="X2095" s="51"/>
      <c r="Y2095" s="51"/>
      <c r="Z2095" s="51"/>
      <c r="AA2095" s="51"/>
      <c r="AB2095" s="51"/>
      <c r="AC2095" s="51"/>
      <c r="AD2095" s="51"/>
      <c r="AE2095" s="51"/>
      <c r="AF2095" s="51"/>
    </row>
    <row r="2096" spans="1:32">
      <c r="A2096" s="51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W2096" s="51"/>
      <c r="X2096" s="51"/>
      <c r="Y2096" s="51"/>
      <c r="Z2096" s="51"/>
      <c r="AA2096" s="51"/>
      <c r="AB2096" s="51"/>
      <c r="AC2096" s="51"/>
      <c r="AD2096" s="51"/>
      <c r="AE2096" s="51"/>
      <c r="AF2096" s="51"/>
    </row>
    <row r="2097" spans="1:32">
      <c r="A2097" s="51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W2097" s="51"/>
      <c r="X2097" s="51"/>
      <c r="Y2097" s="51"/>
      <c r="Z2097" s="51"/>
      <c r="AA2097" s="51"/>
      <c r="AB2097" s="51"/>
      <c r="AC2097" s="51"/>
      <c r="AD2097" s="51"/>
      <c r="AE2097" s="51"/>
      <c r="AF2097" s="51"/>
    </row>
    <row r="2098" spans="1:32">
      <c r="A2098" s="51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W2098" s="51"/>
      <c r="X2098" s="51"/>
      <c r="Y2098" s="51"/>
      <c r="Z2098" s="51"/>
      <c r="AA2098" s="51"/>
      <c r="AB2098" s="51"/>
      <c r="AC2098" s="51"/>
      <c r="AD2098" s="51"/>
      <c r="AE2098" s="51"/>
      <c r="AF2098" s="51"/>
    </row>
    <row r="2099" spans="1:32">
      <c r="A2099" s="51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W2099" s="51"/>
      <c r="X2099" s="51"/>
      <c r="Y2099" s="51"/>
      <c r="Z2099" s="51"/>
      <c r="AA2099" s="51"/>
      <c r="AB2099" s="51"/>
      <c r="AC2099" s="51"/>
      <c r="AD2099" s="51"/>
      <c r="AE2099" s="51"/>
      <c r="AF2099" s="51"/>
    </row>
    <row r="2100" spans="1:32">
      <c r="A2100" s="51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W2100" s="51"/>
      <c r="X2100" s="51"/>
      <c r="Y2100" s="51"/>
      <c r="Z2100" s="51"/>
      <c r="AA2100" s="51"/>
      <c r="AB2100" s="51"/>
      <c r="AC2100" s="51"/>
      <c r="AD2100" s="51"/>
      <c r="AE2100" s="51"/>
      <c r="AF2100" s="51"/>
    </row>
    <row r="2101" spans="1:32">
      <c r="A2101" s="51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W2101" s="51"/>
      <c r="X2101" s="51"/>
      <c r="Y2101" s="51"/>
      <c r="Z2101" s="51"/>
      <c r="AA2101" s="51"/>
      <c r="AB2101" s="51"/>
      <c r="AC2101" s="51"/>
      <c r="AD2101" s="51"/>
      <c r="AE2101" s="51"/>
      <c r="AF2101" s="51"/>
    </row>
    <row r="2102" spans="1:32">
      <c r="A2102" s="51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W2102" s="51"/>
      <c r="X2102" s="51"/>
      <c r="Y2102" s="51"/>
      <c r="Z2102" s="51"/>
      <c r="AA2102" s="51"/>
      <c r="AB2102" s="51"/>
      <c r="AC2102" s="51"/>
      <c r="AD2102" s="51"/>
      <c r="AE2102" s="51"/>
      <c r="AF2102" s="51"/>
    </row>
    <row r="2103" spans="1:32">
      <c r="A2103" s="51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W2103" s="51"/>
      <c r="X2103" s="51"/>
      <c r="Y2103" s="51"/>
      <c r="Z2103" s="51"/>
      <c r="AA2103" s="51"/>
      <c r="AB2103" s="51"/>
      <c r="AC2103" s="51"/>
      <c r="AD2103" s="51"/>
      <c r="AE2103" s="51"/>
      <c r="AF2103" s="51"/>
    </row>
    <row r="2104" spans="1:32">
      <c r="A2104" s="51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W2104" s="51"/>
      <c r="X2104" s="51"/>
      <c r="Y2104" s="51"/>
      <c r="Z2104" s="51"/>
      <c r="AA2104" s="51"/>
      <c r="AB2104" s="51"/>
      <c r="AC2104" s="51"/>
      <c r="AD2104" s="51"/>
      <c r="AE2104" s="51"/>
      <c r="AF2104" s="51"/>
    </row>
    <row r="2105" spans="1:32">
      <c r="A2105" s="51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W2105" s="51"/>
      <c r="X2105" s="51"/>
      <c r="Y2105" s="51"/>
      <c r="Z2105" s="51"/>
      <c r="AA2105" s="51"/>
      <c r="AB2105" s="51"/>
      <c r="AC2105" s="51"/>
      <c r="AD2105" s="51"/>
      <c r="AE2105" s="51"/>
      <c r="AF2105" s="51"/>
    </row>
    <row r="2106" spans="1:32">
      <c r="A2106" s="51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W2106" s="51"/>
      <c r="X2106" s="51"/>
      <c r="Y2106" s="51"/>
      <c r="Z2106" s="51"/>
      <c r="AA2106" s="51"/>
      <c r="AB2106" s="51"/>
      <c r="AC2106" s="51"/>
      <c r="AD2106" s="51"/>
      <c r="AE2106" s="51"/>
      <c r="AF2106" s="51"/>
    </row>
    <row r="2107" spans="1:32">
      <c r="A2107" s="51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W2107" s="51"/>
      <c r="X2107" s="51"/>
      <c r="Y2107" s="51"/>
      <c r="Z2107" s="51"/>
      <c r="AA2107" s="51"/>
      <c r="AB2107" s="51"/>
      <c r="AC2107" s="51"/>
      <c r="AD2107" s="51"/>
      <c r="AE2107" s="51"/>
      <c r="AF2107" s="51"/>
    </row>
    <row r="2108" spans="1:32">
      <c r="A2108" s="51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W2108" s="51"/>
      <c r="X2108" s="51"/>
      <c r="Y2108" s="51"/>
      <c r="Z2108" s="51"/>
      <c r="AA2108" s="51"/>
      <c r="AB2108" s="51"/>
      <c r="AC2108" s="51"/>
      <c r="AD2108" s="51"/>
      <c r="AE2108" s="51"/>
      <c r="AF2108" s="51"/>
    </row>
    <row r="2109" spans="1:32">
      <c r="A2109" s="51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W2109" s="51"/>
      <c r="X2109" s="51"/>
      <c r="Y2109" s="51"/>
      <c r="Z2109" s="51"/>
      <c r="AA2109" s="51"/>
      <c r="AB2109" s="51"/>
      <c r="AC2109" s="51"/>
      <c r="AD2109" s="51"/>
      <c r="AE2109" s="51"/>
      <c r="AF2109" s="51"/>
    </row>
    <row r="2110" spans="1:32">
      <c r="A2110" s="51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W2110" s="51"/>
      <c r="X2110" s="51"/>
      <c r="Y2110" s="51"/>
      <c r="Z2110" s="51"/>
      <c r="AA2110" s="51"/>
      <c r="AB2110" s="51"/>
      <c r="AC2110" s="51"/>
      <c r="AD2110" s="51"/>
      <c r="AE2110" s="51"/>
      <c r="AF2110" s="51"/>
    </row>
    <row r="2111" spans="1:32">
      <c r="A2111" s="51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W2111" s="51"/>
      <c r="X2111" s="51"/>
      <c r="Y2111" s="51"/>
      <c r="Z2111" s="51"/>
      <c r="AA2111" s="51"/>
      <c r="AB2111" s="51"/>
      <c r="AC2111" s="51"/>
      <c r="AD2111" s="51"/>
      <c r="AE2111" s="51"/>
      <c r="AF2111" s="51"/>
    </row>
    <row r="2112" spans="1:32">
      <c r="A2112" s="51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W2112" s="51"/>
      <c r="X2112" s="51"/>
      <c r="Y2112" s="51"/>
      <c r="Z2112" s="51"/>
      <c r="AA2112" s="51"/>
      <c r="AB2112" s="51"/>
      <c r="AC2112" s="51"/>
      <c r="AD2112" s="51"/>
      <c r="AE2112" s="51"/>
      <c r="AF2112" s="51"/>
    </row>
    <row r="2113" spans="1:32">
      <c r="A2113" s="51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W2113" s="51"/>
      <c r="X2113" s="51"/>
      <c r="Y2113" s="51"/>
      <c r="Z2113" s="51"/>
      <c r="AA2113" s="51"/>
      <c r="AB2113" s="51"/>
      <c r="AC2113" s="51"/>
      <c r="AD2113" s="51"/>
      <c r="AE2113" s="51"/>
      <c r="AF2113" s="51"/>
    </row>
    <row r="2114" spans="1:32">
      <c r="A2114" s="51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W2114" s="51"/>
      <c r="X2114" s="51"/>
      <c r="Y2114" s="51"/>
      <c r="Z2114" s="51"/>
      <c r="AA2114" s="51"/>
      <c r="AB2114" s="51"/>
      <c r="AC2114" s="51"/>
      <c r="AD2114" s="51"/>
      <c r="AE2114" s="51"/>
      <c r="AF2114" s="51"/>
    </row>
    <row r="2115" spans="1:32">
      <c r="A2115" s="51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W2115" s="51"/>
      <c r="X2115" s="51"/>
      <c r="Y2115" s="51"/>
      <c r="Z2115" s="51"/>
      <c r="AA2115" s="51"/>
      <c r="AB2115" s="51"/>
      <c r="AC2115" s="51"/>
      <c r="AD2115" s="51"/>
      <c r="AE2115" s="51"/>
      <c r="AF2115" s="51"/>
    </row>
    <row r="2116" spans="1:32">
      <c r="A2116" s="51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W2116" s="51"/>
      <c r="X2116" s="51"/>
      <c r="Y2116" s="51"/>
      <c r="Z2116" s="51"/>
      <c r="AA2116" s="51"/>
      <c r="AB2116" s="51"/>
      <c r="AC2116" s="51"/>
      <c r="AD2116" s="51"/>
      <c r="AE2116" s="51"/>
      <c r="AF2116" s="51"/>
    </row>
    <row r="2117" spans="1:32">
      <c r="A2117" s="51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W2117" s="51"/>
      <c r="X2117" s="51"/>
      <c r="Y2117" s="51"/>
      <c r="Z2117" s="51"/>
      <c r="AA2117" s="51"/>
      <c r="AB2117" s="51"/>
      <c r="AC2117" s="51"/>
      <c r="AD2117" s="51"/>
      <c r="AE2117" s="51"/>
      <c r="AF2117" s="51"/>
    </row>
    <row r="2118" spans="1:32">
      <c r="A2118" s="51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W2118" s="51"/>
      <c r="X2118" s="51"/>
      <c r="Y2118" s="51"/>
      <c r="Z2118" s="51"/>
      <c r="AA2118" s="51"/>
      <c r="AB2118" s="51"/>
      <c r="AC2118" s="51"/>
      <c r="AD2118" s="51"/>
      <c r="AE2118" s="51"/>
      <c r="AF2118" s="51"/>
    </row>
    <row r="2119" spans="1:32">
      <c r="A2119" s="51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W2119" s="51"/>
      <c r="X2119" s="51"/>
      <c r="Y2119" s="51"/>
      <c r="Z2119" s="51"/>
      <c r="AA2119" s="51"/>
      <c r="AB2119" s="51"/>
      <c r="AC2119" s="51"/>
      <c r="AD2119" s="51"/>
      <c r="AE2119" s="51"/>
      <c r="AF2119" s="51"/>
    </row>
    <row r="2120" spans="1:32">
      <c r="A2120" s="51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W2120" s="51"/>
      <c r="X2120" s="51"/>
      <c r="Y2120" s="51"/>
      <c r="Z2120" s="51"/>
      <c r="AA2120" s="51"/>
      <c r="AB2120" s="51"/>
      <c r="AC2120" s="51"/>
      <c r="AD2120" s="51"/>
      <c r="AE2120" s="51"/>
      <c r="AF2120" s="51"/>
    </row>
    <row r="2121" spans="1:32">
      <c r="A2121" s="51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W2121" s="51"/>
      <c r="X2121" s="51"/>
      <c r="Y2121" s="51"/>
      <c r="Z2121" s="51"/>
      <c r="AA2121" s="51"/>
      <c r="AB2121" s="51"/>
      <c r="AC2121" s="51"/>
      <c r="AD2121" s="51"/>
      <c r="AE2121" s="51"/>
      <c r="AF2121" s="51"/>
    </row>
    <row r="2122" spans="1:32">
      <c r="A2122" s="51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W2122" s="51"/>
      <c r="X2122" s="51"/>
      <c r="Y2122" s="51"/>
      <c r="Z2122" s="51"/>
      <c r="AA2122" s="51"/>
      <c r="AB2122" s="51"/>
      <c r="AC2122" s="51"/>
      <c r="AD2122" s="51"/>
      <c r="AE2122" s="51"/>
      <c r="AF2122" s="51"/>
    </row>
    <row r="2123" spans="1:32">
      <c r="A2123" s="51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W2123" s="51"/>
      <c r="X2123" s="51"/>
      <c r="Y2123" s="51"/>
      <c r="Z2123" s="51"/>
      <c r="AA2123" s="51"/>
      <c r="AB2123" s="51"/>
      <c r="AC2123" s="51"/>
      <c r="AD2123" s="51"/>
      <c r="AE2123" s="51"/>
      <c r="AF2123" s="51"/>
    </row>
    <row r="2124" spans="1:32">
      <c r="A2124" s="51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W2124" s="51"/>
      <c r="X2124" s="51"/>
      <c r="Y2124" s="51"/>
      <c r="Z2124" s="51"/>
      <c r="AA2124" s="51"/>
      <c r="AB2124" s="51"/>
      <c r="AC2124" s="51"/>
      <c r="AD2124" s="51"/>
      <c r="AE2124" s="51"/>
      <c r="AF2124" s="51"/>
    </row>
    <row r="2125" spans="1:32">
      <c r="A2125" s="51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W2125" s="51"/>
      <c r="X2125" s="51"/>
      <c r="Y2125" s="51"/>
      <c r="Z2125" s="51"/>
      <c r="AA2125" s="51"/>
      <c r="AB2125" s="51"/>
      <c r="AC2125" s="51"/>
      <c r="AD2125" s="51"/>
      <c r="AE2125" s="51"/>
      <c r="AF2125" s="51"/>
    </row>
    <row r="2126" spans="1:32">
      <c r="A2126" s="51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W2126" s="51"/>
      <c r="X2126" s="51"/>
      <c r="Y2126" s="51"/>
      <c r="Z2126" s="51"/>
      <c r="AA2126" s="51"/>
      <c r="AB2126" s="51"/>
      <c r="AC2126" s="51"/>
      <c r="AD2126" s="51"/>
      <c r="AE2126" s="51"/>
      <c r="AF2126" s="51"/>
    </row>
    <row r="2127" spans="1:32">
      <c r="A2127" s="51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W2127" s="51"/>
      <c r="X2127" s="51"/>
      <c r="Y2127" s="51"/>
      <c r="Z2127" s="51"/>
      <c r="AA2127" s="51"/>
      <c r="AB2127" s="51"/>
      <c r="AC2127" s="51"/>
      <c r="AD2127" s="51"/>
      <c r="AE2127" s="51"/>
      <c r="AF2127" s="51"/>
    </row>
    <row r="2128" spans="1:32">
      <c r="A2128" s="51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W2128" s="51"/>
      <c r="X2128" s="51"/>
      <c r="Y2128" s="51"/>
      <c r="Z2128" s="51"/>
      <c r="AA2128" s="51"/>
      <c r="AB2128" s="51"/>
      <c r="AC2128" s="51"/>
      <c r="AD2128" s="51"/>
      <c r="AE2128" s="51"/>
      <c r="AF2128" s="51"/>
    </row>
    <row r="2129" spans="1:32">
      <c r="A2129" s="51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W2129" s="51"/>
      <c r="X2129" s="51"/>
      <c r="Y2129" s="51"/>
      <c r="Z2129" s="51"/>
      <c r="AA2129" s="51"/>
      <c r="AB2129" s="51"/>
      <c r="AC2129" s="51"/>
      <c r="AD2129" s="51"/>
      <c r="AE2129" s="51"/>
      <c r="AF2129" s="51"/>
    </row>
    <row r="2130" spans="1:32">
      <c r="A2130" s="51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W2130" s="51"/>
      <c r="X2130" s="51"/>
      <c r="Y2130" s="51"/>
      <c r="Z2130" s="51"/>
      <c r="AA2130" s="51"/>
      <c r="AB2130" s="51"/>
      <c r="AC2130" s="51"/>
      <c r="AD2130" s="51"/>
      <c r="AE2130" s="51"/>
      <c r="AF2130" s="51"/>
    </row>
    <row r="2131" spans="1:32">
      <c r="A2131" s="51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W2131" s="51"/>
      <c r="X2131" s="51"/>
      <c r="Y2131" s="51"/>
      <c r="Z2131" s="51"/>
      <c r="AA2131" s="51"/>
      <c r="AB2131" s="51"/>
      <c r="AC2131" s="51"/>
      <c r="AD2131" s="51"/>
      <c r="AE2131" s="51"/>
      <c r="AF2131" s="51"/>
    </row>
    <row r="2132" spans="1:32">
      <c r="A2132" s="51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W2132" s="51"/>
      <c r="X2132" s="51"/>
      <c r="Y2132" s="51"/>
      <c r="Z2132" s="51"/>
      <c r="AA2132" s="51"/>
      <c r="AB2132" s="51"/>
      <c r="AC2132" s="51"/>
      <c r="AD2132" s="51"/>
      <c r="AE2132" s="51"/>
      <c r="AF2132" s="51"/>
    </row>
    <row r="2133" spans="1:32">
      <c r="A2133" s="51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W2133" s="51"/>
      <c r="X2133" s="51"/>
      <c r="Y2133" s="51"/>
      <c r="Z2133" s="51"/>
      <c r="AA2133" s="51"/>
      <c r="AB2133" s="51"/>
      <c r="AC2133" s="51"/>
      <c r="AD2133" s="51"/>
      <c r="AE2133" s="51"/>
      <c r="AF2133" s="51"/>
    </row>
    <row r="2134" spans="1:32">
      <c r="A2134" s="51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W2134" s="51"/>
      <c r="X2134" s="51"/>
      <c r="Y2134" s="51"/>
      <c r="Z2134" s="51"/>
      <c r="AA2134" s="51"/>
      <c r="AB2134" s="51"/>
      <c r="AC2134" s="51"/>
      <c r="AD2134" s="51"/>
      <c r="AE2134" s="51"/>
      <c r="AF2134" s="51"/>
    </row>
    <row r="2135" spans="1:32">
      <c r="A2135" s="51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W2135" s="51"/>
      <c r="X2135" s="51"/>
      <c r="Y2135" s="51"/>
      <c r="Z2135" s="51"/>
      <c r="AA2135" s="51"/>
      <c r="AB2135" s="51"/>
      <c r="AC2135" s="51"/>
      <c r="AD2135" s="51"/>
      <c r="AE2135" s="51"/>
      <c r="AF2135" s="51"/>
    </row>
    <row r="2136" spans="1:32">
      <c r="A2136" s="51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W2136" s="51"/>
      <c r="X2136" s="51"/>
      <c r="Y2136" s="51"/>
      <c r="Z2136" s="51"/>
      <c r="AA2136" s="51"/>
      <c r="AB2136" s="51"/>
      <c r="AC2136" s="51"/>
      <c r="AD2136" s="51"/>
      <c r="AE2136" s="51"/>
      <c r="AF2136" s="51"/>
    </row>
    <row r="2137" spans="1:32">
      <c r="A2137" s="51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W2137" s="51"/>
      <c r="X2137" s="51"/>
      <c r="Y2137" s="51"/>
      <c r="Z2137" s="51"/>
      <c r="AA2137" s="51"/>
      <c r="AB2137" s="51"/>
      <c r="AC2137" s="51"/>
      <c r="AD2137" s="51"/>
      <c r="AE2137" s="51"/>
      <c r="AF2137" s="51"/>
    </row>
    <row r="2138" spans="1:32">
      <c r="A2138" s="51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W2138" s="51"/>
      <c r="X2138" s="51"/>
      <c r="Y2138" s="51"/>
      <c r="Z2138" s="51"/>
      <c r="AA2138" s="51"/>
      <c r="AB2138" s="51"/>
      <c r="AC2138" s="51"/>
      <c r="AD2138" s="51"/>
      <c r="AE2138" s="51"/>
      <c r="AF2138" s="51"/>
    </row>
    <row r="2139" spans="1:32">
      <c r="A2139" s="51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W2139" s="51"/>
      <c r="X2139" s="51"/>
      <c r="Y2139" s="51"/>
      <c r="Z2139" s="51"/>
      <c r="AA2139" s="51"/>
      <c r="AB2139" s="51"/>
      <c r="AC2139" s="51"/>
      <c r="AD2139" s="51"/>
      <c r="AE2139" s="51"/>
      <c r="AF2139" s="51"/>
    </row>
    <row r="2140" spans="1:32">
      <c r="A2140" s="51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W2140" s="51"/>
      <c r="X2140" s="51"/>
      <c r="Y2140" s="51"/>
      <c r="Z2140" s="51"/>
      <c r="AA2140" s="51"/>
      <c r="AB2140" s="51"/>
      <c r="AC2140" s="51"/>
      <c r="AD2140" s="51"/>
      <c r="AE2140" s="51"/>
      <c r="AF2140" s="51"/>
    </row>
    <row r="2141" spans="1:32">
      <c r="A2141" s="51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W2141" s="51"/>
      <c r="X2141" s="51"/>
      <c r="Y2141" s="51"/>
      <c r="Z2141" s="51"/>
      <c r="AA2141" s="51"/>
      <c r="AB2141" s="51"/>
      <c r="AC2141" s="51"/>
      <c r="AD2141" s="51"/>
      <c r="AE2141" s="51"/>
      <c r="AF2141" s="51"/>
    </row>
    <row r="2142" spans="1:32">
      <c r="A2142" s="51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W2142" s="51"/>
      <c r="X2142" s="51"/>
      <c r="Y2142" s="51"/>
      <c r="Z2142" s="51"/>
      <c r="AA2142" s="51"/>
      <c r="AB2142" s="51"/>
      <c r="AC2142" s="51"/>
      <c r="AD2142" s="51"/>
      <c r="AE2142" s="51"/>
      <c r="AF2142" s="51"/>
    </row>
    <row r="2143" spans="1:32">
      <c r="A2143" s="51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W2143" s="51"/>
      <c r="X2143" s="51"/>
      <c r="Y2143" s="51"/>
      <c r="Z2143" s="51"/>
      <c r="AA2143" s="51"/>
      <c r="AB2143" s="51"/>
      <c r="AC2143" s="51"/>
      <c r="AD2143" s="51"/>
      <c r="AE2143" s="51"/>
      <c r="AF2143" s="51"/>
    </row>
    <row r="2144" spans="1:32">
      <c r="A2144" s="51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W2144" s="51"/>
      <c r="X2144" s="51"/>
      <c r="Y2144" s="51"/>
      <c r="Z2144" s="51"/>
      <c r="AA2144" s="51"/>
      <c r="AB2144" s="51"/>
      <c r="AC2144" s="51"/>
      <c r="AD2144" s="51"/>
      <c r="AE2144" s="51"/>
      <c r="AF2144" s="51"/>
    </row>
    <row r="2145" spans="1:32">
      <c r="A2145" s="51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W2145" s="51"/>
      <c r="X2145" s="51"/>
      <c r="Y2145" s="51"/>
      <c r="Z2145" s="51"/>
      <c r="AA2145" s="51"/>
      <c r="AB2145" s="51"/>
      <c r="AC2145" s="51"/>
      <c r="AD2145" s="51"/>
      <c r="AE2145" s="51"/>
      <c r="AF2145" s="51"/>
    </row>
    <row r="2146" spans="1:32">
      <c r="A2146" s="51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W2146" s="51"/>
      <c r="X2146" s="51"/>
      <c r="Y2146" s="51"/>
      <c r="Z2146" s="51"/>
      <c r="AA2146" s="51"/>
      <c r="AB2146" s="51"/>
      <c r="AC2146" s="51"/>
      <c r="AD2146" s="51"/>
      <c r="AE2146" s="51"/>
      <c r="AF2146" s="51"/>
    </row>
    <row r="2147" spans="1:32">
      <c r="A2147" s="51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W2147" s="51"/>
      <c r="X2147" s="51"/>
      <c r="Y2147" s="51"/>
      <c r="Z2147" s="51"/>
      <c r="AA2147" s="51"/>
      <c r="AB2147" s="51"/>
      <c r="AC2147" s="51"/>
      <c r="AD2147" s="51"/>
      <c r="AE2147" s="51"/>
      <c r="AF2147" s="51"/>
    </row>
    <row r="2148" spans="1:32">
      <c r="A2148" s="51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W2148" s="51"/>
      <c r="X2148" s="51"/>
      <c r="Y2148" s="51"/>
      <c r="Z2148" s="51"/>
      <c r="AA2148" s="51"/>
      <c r="AB2148" s="51"/>
      <c r="AC2148" s="51"/>
      <c r="AD2148" s="51"/>
      <c r="AE2148" s="51"/>
      <c r="AF2148" s="51"/>
    </row>
    <row r="2149" spans="1:32">
      <c r="A2149" s="51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W2149" s="51"/>
      <c r="X2149" s="51"/>
      <c r="Y2149" s="51"/>
      <c r="Z2149" s="51"/>
      <c r="AA2149" s="51"/>
      <c r="AB2149" s="51"/>
      <c r="AC2149" s="51"/>
      <c r="AD2149" s="51"/>
      <c r="AE2149" s="51"/>
      <c r="AF2149" s="51"/>
    </row>
    <row r="2150" spans="1:32">
      <c r="A2150" s="51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W2150" s="51"/>
      <c r="X2150" s="51"/>
      <c r="Y2150" s="51"/>
      <c r="Z2150" s="51"/>
      <c r="AA2150" s="51"/>
      <c r="AB2150" s="51"/>
      <c r="AC2150" s="51"/>
      <c r="AD2150" s="51"/>
      <c r="AE2150" s="51"/>
      <c r="AF2150" s="51"/>
    </row>
    <row r="2151" spans="1:32">
      <c r="A2151" s="51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W2151" s="51"/>
      <c r="X2151" s="51"/>
      <c r="Y2151" s="51"/>
      <c r="Z2151" s="51"/>
      <c r="AA2151" s="51"/>
      <c r="AB2151" s="51"/>
      <c r="AC2151" s="51"/>
      <c r="AD2151" s="51"/>
      <c r="AE2151" s="51"/>
      <c r="AF2151" s="51"/>
    </row>
    <row r="2152" spans="1:32">
      <c r="A2152" s="51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W2152" s="51"/>
      <c r="X2152" s="51"/>
      <c r="Y2152" s="51"/>
      <c r="Z2152" s="51"/>
      <c r="AA2152" s="51"/>
      <c r="AB2152" s="51"/>
      <c r="AC2152" s="51"/>
      <c r="AD2152" s="51"/>
      <c r="AE2152" s="51"/>
      <c r="AF2152" s="51"/>
    </row>
    <row r="2153" spans="1:32">
      <c r="A2153" s="51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W2153" s="51"/>
      <c r="X2153" s="51"/>
      <c r="Y2153" s="51"/>
      <c r="Z2153" s="51"/>
      <c r="AA2153" s="51"/>
      <c r="AB2153" s="51"/>
      <c r="AC2153" s="51"/>
      <c r="AD2153" s="51"/>
      <c r="AE2153" s="51"/>
      <c r="AF2153" s="51"/>
    </row>
    <row r="2154" spans="1:32">
      <c r="A2154" s="51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W2154" s="51"/>
      <c r="X2154" s="51"/>
      <c r="Y2154" s="51"/>
      <c r="Z2154" s="51"/>
      <c r="AA2154" s="51"/>
      <c r="AB2154" s="51"/>
      <c r="AC2154" s="51"/>
      <c r="AD2154" s="51"/>
      <c r="AE2154" s="51"/>
      <c r="AF2154" s="51"/>
    </row>
    <row r="2155" spans="1:32">
      <c r="A2155" s="51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W2155" s="51"/>
      <c r="X2155" s="51"/>
      <c r="Y2155" s="51"/>
      <c r="Z2155" s="51"/>
      <c r="AA2155" s="51"/>
      <c r="AB2155" s="51"/>
      <c r="AC2155" s="51"/>
      <c r="AD2155" s="51"/>
      <c r="AE2155" s="51"/>
      <c r="AF2155" s="51"/>
    </row>
    <row r="2156" spans="1:32">
      <c r="A2156" s="51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W2156" s="51"/>
      <c r="X2156" s="51"/>
      <c r="Y2156" s="51"/>
      <c r="Z2156" s="51"/>
      <c r="AA2156" s="51"/>
      <c r="AB2156" s="51"/>
      <c r="AC2156" s="51"/>
      <c r="AD2156" s="51"/>
      <c r="AE2156" s="51"/>
      <c r="AF2156" s="51"/>
    </row>
    <row r="2157" spans="1:32">
      <c r="A2157" s="51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W2157" s="51"/>
      <c r="X2157" s="51"/>
      <c r="Y2157" s="51"/>
      <c r="Z2157" s="51"/>
      <c r="AA2157" s="51"/>
      <c r="AB2157" s="51"/>
      <c r="AC2157" s="51"/>
      <c r="AD2157" s="51"/>
      <c r="AE2157" s="51"/>
      <c r="AF2157" s="51"/>
    </row>
    <row r="2158" spans="1:32">
      <c r="A2158" s="51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W2158" s="51"/>
      <c r="X2158" s="51"/>
      <c r="Y2158" s="51"/>
      <c r="Z2158" s="51"/>
      <c r="AA2158" s="51"/>
      <c r="AB2158" s="51"/>
      <c r="AC2158" s="51"/>
      <c r="AD2158" s="51"/>
      <c r="AE2158" s="51"/>
      <c r="AF2158" s="51"/>
    </row>
    <row r="2159" spans="1:32">
      <c r="A2159" s="51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W2159" s="51"/>
      <c r="X2159" s="51"/>
      <c r="Y2159" s="51"/>
      <c r="Z2159" s="51"/>
      <c r="AA2159" s="51"/>
      <c r="AB2159" s="51"/>
      <c r="AC2159" s="51"/>
      <c r="AD2159" s="51"/>
      <c r="AE2159" s="51"/>
      <c r="AF2159" s="51"/>
    </row>
    <row r="2160" spans="1:32">
      <c r="A2160" s="51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W2160" s="51"/>
      <c r="X2160" s="51"/>
      <c r="Y2160" s="51"/>
      <c r="Z2160" s="51"/>
      <c r="AA2160" s="51"/>
      <c r="AB2160" s="51"/>
      <c r="AC2160" s="51"/>
      <c r="AD2160" s="51"/>
      <c r="AE2160" s="51"/>
      <c r="AF2160" s="51"/>
    </row>
    <row r="2161" spans="1:32">
      <c r="A2161" s="51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W2161" s="51"/>
      <c r="X2161" s="51"/>
      <c r="Y2161" s="51"/>
      <c r="Z2161" s="51"/>
      <c r="AA2161" s="51"/>
      <c r="AB2161" s="51"/>
      <c r="AC2161" s="51"/>
      <c r="AD2161" s="51"/>
      <c r="AE2161" s="51"/>
      <c r="AF2161" s="51"/>
    </row>
    <row r="2162" spans="1:32">
      <c r="A2162" s="51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W2162" s="51"/>
      <c r="X2162" s="51"/>
      <c r="Y2162" s="51"/>
      <c r="Z2162" s="51"/>
      <c r="AA2162" s="51"/>
      <c r="AB2162" s="51"/>
      <c r="AC2162" s="51"/>
      <c r="AD2162" s="51"/>
      <c r="AE2162" s="51"/>
      <c r="AF2162" s="51"/>
    </row>
    <row r="2163" spans="1:32">
      <c r="A2163" s="51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W2163" s="51"/>
      <c r="X2163" s="51"/>
      <c r="Y2163" s="51"/>
      <c r="Z2163" s="51"/>
      <c r="AA2163" s="51"/>
      <c r="AB2163" s="51"/>
      <c r="AC2163" s="51"/>
      <c r="AD2163" s="51"/>
      <c r="AE2163" s="51"/>
      <c r="AF2163" s="51"/>
    </row>
    <row r="2164" spans="1:32">
      <c r="A2164" s="51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W2164" s="51"/>
      <c r="X2164" s="51"/>
      <c r="Y2164" s="51"/>
      <c r="Z2164" s="51"/>
      <c r="AA2164" s="51"/>
      <c r="AB2164" s="51"/>
      <c r="AC2164" s="51"/>
      <c r="AD2164" s="51"/>
      <c r="AE2164" s="51"/>
      <c r="AF2164" s="51"/>
    </row>
    <row r="2165" spans="1:32">
      <c r="A2165" s="51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W2165" s="51"/>
      <c r="X2165" s="51"/>
      <c r="Y2165" s="51"/>
      <c r="Z2165" s="51"/>
      <c r="AA2165" s="51"/>
      <c r="AB2165" s="51"/>
      <c r="AC2165" s="51"/>
      <c r="AD2165" s="51"/>
      <c r="AE2165" s="51"/>
      <c r="AF2165" s="51"/>
    </row>
    <row r="2166" spans="1:32">
      <c r="A2166" s="51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W2166" s="51"/>
      <c r="X2166" s="51"/>
      <c r="Y2166" s="51"/>
      <c r="Z2166" s="51"/>
      <c r="AA2166" s="51"/>
      <c r="AB2166" s="51"/>
      <c r="AC2166" s="51"/>
      <c r="AD2166" s="51"/>
      <c r="AE2166" s="51"/>
      <c r="AF2166" s="51"/>
    </row>
    <row r="2167" spans="1:32">
      <c r="A2167" s="51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W2167" s="51"/>
      <c r="X2167" s="51"/>
      <c r="Y2167" s="51"/>
      <c r="Z2167" s="51"/>
      <c r="AA2167" s="51"/>
      <c r="AB2167" s="51"/>
      <c r="AC2167" s="51"/>
      <c r="AD2167" s="51"/>
      <c r="AE2167" s="51"/>
      <c r="AF2167" s="51"/>
    </row>
    <row r="2168" spans="1:32">
      <c r="A2168" s="51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W2168" s="51"/>
      <c r="X2168" s="51"/>
      <c r="Y2168" s="51"/>
      <c r="Z2168" s="51"/>
      <c r="AA2168" s="51"/>
      <c r="AB2168" s="51"/>
      <c r="AC2168" s="51"/>
      <c r="AD2168" s="51"/>
      <c r="AE2168" s="51"/>
      <c r="AF2168" s="51"/>
    </row>
    <row r="2169" spans="1:32">
      <c r="A2169" s="51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W2169" s="51"/>
      <c r="X2169" s="51"/>
      <c r="Y2169" s="51"/>
      <c r="Z2169" s="51"/>
      <c r="AA2169" s="51"/>
      <c r="AB2169" s="51"/>
      <c r="AC2169" s="51"/>
      <c r="AD2169" s="51"/>
      <c r="AE2169" s="51"/>
      <c r="AF2169" s="51"/>
    </row>
    <row r="2170" spans="1:32">
      <c r="A2170" s="51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W2170" s="51"/>
      <c r="X2170" s="51"/>
      <c r="Y2170" s="51"/>
      <c r="Z2170" s="51"/>
      <c r="AA2170" s="51"/>
      <c r="AB2170" s="51"/>
      <c r="AC2170" s="51"/>
      <c r="AD2170" s="51"/>
      <c r="AE2170" s="51"/>
      <c r="AF2170" s="51"/>
    </row>
    <row r="2171" spans="1:32">
      <c r="A2171" s="51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W2171" s="51"/>
      <c r="X2171" s="51"/>
      <c r="Y2171" s="51"/>
      <c r="Z2171" s="51"/>
      <c r="AA2171" s="51"/>
      <c r="AB2171" s="51"/>
      <c r="AC2171" s="51"/>
      <c r="AD2171" s="51"/>
      <c r="AE2171" s="51"/>
      <c r="AF2171" s="51"/>
    </row>
    <row r="2172" spans="1:32">
      <c r="A2172" s="51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W2172" s="51"/>
      <c r="X2172" s="51"/>
      <c r="Y2172" s="51"/>
      <c r="Z2172" s="51"/>
      <c r="AA2172" s="51"/>
      <c r="AB2172" s="51"/>
      <c r="AC2172" s="51"/>
      <c r="AD2172" s="51"/>
      <c r="AE2172" s="51"/>
      <c r="AF2172" s="51"/>
    </row>
    <row r="2173" spans="1:32">
      <c r="A2173" s="51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W2173" s="51"/>
      <c r="X2173" s="51"/>
      <c r="Y2173" s="51"/>
      <c r="Z2173" s="51"/>
      <c r="AA2173" s="51"/>
      <c r="AB2173" s="51"/>
      <c r="AC2173" s="51"/>
      <c r="AD2173" s="51"/>
      <c r="AE2173" s="51"/>
      <c r="AF2173" s="51"/>
    </row>
    <row r="2174" spans="1:32">
      <c r="A2174" s="51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W2174" s="51"/>
      <c r="X2174" s="51"/>
      <c r="Y2174" s="51"/>
      <c r="Z2174" s="51"/>
      <c r="AA2174" s="51"/>
      <c r="AB2174" s="51"/>
      <c r="AC2174" s="51"/>
      <c r="AD2174" s="51"/>
      <c r="AE2174" s="51"/>
      <c r="AF2174" s="51"/>
    </row>
    <row r="2175" spans="1:32">
      <c r="A2175" s="51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W2175" s="51"/>
      <c r="X2175" s="51"/>
      <c r="Y2175" s="51"/>
      <c r="Z2175" s="51"/>
      <c r="AA2175" s="51"/>
      <c r="AB2175" s="51"/>
      <c r="AC2175" s="51"/>
      <c r="AD2175" s="51"/>
      <c r="AE2175" s="51"/>
      <c r="AF2175" s="51"/>
    </row>
    <row r="2176" spans="1:32">
      <c r="A2176" s="51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W2176" s="51"/>
      <c r="X2176" s="51"/>
      <c r="Y2176" s="51"/>
      <c r="Z2176" s="51"/>
      <c r="AA2176" s="51"/>
      <c r="AB2176" s="51"/>
      <c r="AC2176" s="51"/>
      <c r="AD2176" s="51"/>
      <c r="AE2176" s="51"/>
      <c r="AF2176" s="51"/>
    </row>
    <row r="2177" spans="1:32">
      <c r="A2177" s="51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W2177" s="51"/>
      <c r="X2177" s="51"/>
      <c r="Y2177" s="51"/>
      <c r="Z2177" s="51"/>
      <c r="AA2177" s="51"/>
      <c r="AB2177" s="51"/>
      <c r="AC2177" s="51"/>
      <c r="AD2177" s="51"/>
      <c r="AE2177" s="51"/>
      <c r="AF2177" s="51"/>
    </row>
    <row r="2178" spans="1:32">
      <c r="A2178" s="51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W2178" s="51"/>
      <c r="X2178" s="51"/>
      <c r="Y2178" s="51"/>
      <c r="Z2178" s="51"/>
      <c r="AA2178" s="51"/>
      <c r="AB2178" s="51"/>
      <c r="AC2178" s="51"/>
      <c r="AD2178" s="51"/>
      <c r="AE2178" s="51"/>
      <c r="AF2178" s="51"/>
    </row>
    <row r="2179" spans="1:32">
      <c r="A2179" s="51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W2179" s="51"/>
      <c r="X2179" s="51"/>
      <c r="Y2179" s="51"/>
      <c r="Z2179" s="51"/>
      <c r="AA2179" s="51"/>
      <c r="AB2179" s="51"/>
      <c r="AC2179" s="51"/>
      <c r="AD2179" s="51"/>
      <c r="AE2179" s="51"/>
      <c r="AF2179" s="51"/>
    </row>
    <row r="2180" spans="1:32">
      <c r="A2180" s="51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W2180" s="51"/>
      <c r="X2180" s="51"/>
      <c r="Y2180" s="51"/>
      <c r="Z2180" s="51"/>
      <c r="AA2180" s="51"/>
      <c r="AB2180" s="51"/>
      <c r="AC2180" s="51"/>
      <c r="AD2180" s="51"/>
      <c r="AE2180" s="51"/>
      <c r="AF2180" s="51"/>
    </row>
    <row r="2181" spans="1:32">
      <c r="A2181" s="51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W2181" s="51"/>
      <c r="X2181" s="51"/>
      <c r="Y2181" s="51"/>
      <c r="Z2181" s="51"/>
      <c r="AA2181" s="51"/>
      <c r="AB2181" s="51"/>
      <c r="AC2181" s="51"/>
      <c r="AD2181" s="51"/>
      <c r="AE2181" s="51"/>
      <c r="AF2181" s="51"/>
    </row>
    <row r="2182" spans="1:32">
      <c r="A2182" s="51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W2182" s="51"/>
      <c r="X2182" s="51"/>
      <c r="Y2182" s="51"/>
      <c r="Z2182" s="51"/>
      <c r="AA2182" s="51"/>
      <c r="AB2182" s="51"/>
      <c r="AC2182" s="51"/>
      <c r="AD2182" s="51"/>
      <c r="AE2182" s="51"/>
      <c r="AF2182" s="51"/>
    </row>
    <row r="2183" spans="1:32">
      <c r="A2183" s="51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W2183" s="51"/>
      <c r="X2183" s="51"/>
      <c r="Y2183" s="51"/>
      <c r="Z2183" s="51"/>
      <c r="AA2183" s="51"/>
      <c r="AB2183" s="51"/>
      <c r="AC2183" s="51"/>
      <c r="AD2183" s="51"/>
      <c r="AE2183" s="51"/>
      <c r="AF2183" s="51"/>
    </row>
    <row r="2184" spans="1:32">
      <c r="A2184" s="51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W2184" s="51"/>
      <c r="X2184" s="51"/>
      <c r="Y2184" s="51"/>
      <c r="Z2184" s="51"/>
      <c r="AA2184" s="51"/>
      <c r="AB2184" s="51"/>
      <c r="AC2184" s="51"/>
      <c r="AD2184" s="51"/>
      <c r="AE2184" s="51"/>
      <c r="AF2184" s="51"/>
    </row>
    <row r="2185" spans="1:32">
      <c r="A2185" s="51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W2185" s="51"/>
      <c r="X2185" s="51"/>
      <c r="Y2185" s="51"/>
      <c r="Z2185" s="51"/>
      <c r="AA2185" s="51"/>
      <c r="AB2185" s="51"/>
      <c r="AC2185" s="51"/>
      <c r="AD2185" s="51"/>
      <c r="AE2185" s="51"/>
      <c r="AF2185" s="51"/>
    </row>
    <row r="2186" spans="1:32">
      <c r="A2186" s="51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W2186" s="51"/>
      <c r="X2186" s="51"/>
      <c r="Y2186" s="51"/>
      <c r="Z2186" s="51"/>
      <c r="AA2186" s="51"/>
      <c r="AB2186" s="51"/>
      <c r="AC2186" s="51"/>
      <c r="AD2186" s="51"/>
      <c r="AE2186" s="51"/>
      <c r="AF2186" s="51"/>
    </row>
    <row r="2187" spans="1:32">
      <c r="A2187" s="51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W2187" s="51"/>
      <c r="X2187" s="51"/>
      <c r="Y2187" s="51"/>
      <c r="Z2187" s="51"/>
      <c r="AA2187" s="51"/>
      <c r="AB2187" s="51"/>
      <c r="AC2187" s="51"/>
      <c r="AD2187" s="51"/>
      <c r="AE2187" s="51"/>
      <c r="AF2187" s="51"/>
    </row>
    <row r="2188" spans="1:32">
      <c r="A2188" s="51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W2188" s="51"/>
      <c r="X2188" s="51"/>
      <c r="Y2188" s="51"/>
      <c r="Z2188" s="51"/>
      <c r="AA2188" s="51"/>
      <c r="AB2188" s="51"/>
      <c r="AC2188" s="51"/>
      <c r="AD2188" s="51"/>
      <c r="AE2188" s="51"/>
      <c r="AF2188" s="51"/>
    </row>
    <row r="2189" spans="1:32">
      <c r="A2189" s="51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W2189" s="51"/>
      <c r="X2189" s="51"/>
      <c r="Y2189" s="51"/>
      <c r="Z2189" s="51"/>
      <c r="AA2189" s="51"/>
      <c r="AB2189" s="51"/>
      <c r="AC2189" s="51"/>
      <c r="AD2189" s="51"/>
      <c r="AE2189" s="51"/>
      <c r="AF2189" s="51"/>
    </row>
    <row r="2190" spans="1:32">
      <c r="A2190" s="51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W2190" s="51"/>
      <c r="X2190" s="51"/>
      <c r="Y2190" s="51"/>
      <c r="Z2190" s="51"/>
      <c r="AA2190" s="51"/>
      <c r="AB2190" s="51"/>
      <c r="AC2190" s="51"/>
      <c r="AD2190" s="51"/>
      <c r="AE2190" s="51"/>
      <c r="AF2190" s="51"/>
    </row>
    <row r="2191" spans="1:32">
      <c r="A2191" s="51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W2191" s="51"/>
      <c r="X2191" s="51"/>
      <c r="Y2191" s="51"/>
      <c r="Z2191" s="51"/>
      <c r="AA2191" s="51"/>
      <c r="AB2191" s="51"/>
      <c r="AC2191" s="51"/>
      <c r="AD2191" s="51"/>
      <c r="AE2191" s="51"/>
      <c r="AF2191" s="51"/>
    </row>
    <row r="2192" spans="1:32">
      <c r="A2192" s="51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W2192" s="51"/>
      <c r="X2192" s="51"/>
      <c r="Y2192" s="51"/>
      <c r="Z2192" s="51"/>
      <c r="AA2192" s="51"/>
      <c r="AB2192" s="51"/>
      <c r="AC2192" s="51"/>
      <c r="AD2192" s="51"/>
      <c r="AE2192" s="51"/>
      <c r="AF2192" s="51"/>
    </row>
    <row r="2193" spans="1:32">
      <c r="A2193" s="51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W2193" s="51"/>
      <c r="X2193" s="51"/>
      <c r="Y2193" s="51"/>
      <c r="Z2193" s="51"/>
      <c r="AA2193" s="51"/>
      <c r="AB2193" s="51"/>
      <c r="AC2193" s="51"/>
      <c r="AD2193" s="51"/>
      <c r="AE2193" s="51"/>
      <c r="AF2193" s="51"/>
    </row>
    <row r="2194" spans="1:32">
      <c r="A2194" s="51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W2194" s="51"/>
      <c r="X2194" s="51"/>
      <c r="Y2194" s="51"/>
      <c r="Z2194" s="51"/>
      <c r="AA2194" s="51"/>
      <c r="AB2194" s="51"/>
      <c r="AC2194" s="51"/>
      <c r="AD2194" s="51"/>
      <c r="AE2194" s="51"/>
      <c r="AF2194" s="51"/>
    </row>
    <row r="2195" spans="1:32">
      <c r="A2195" s="51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W2195" s="51"/>
      <c r="X2195" s="51"/>
      <c r="Y2195" s="51"/>
      <c r="Z2195" s="51"/>
      <c r="AA2195" s="51"/>
      <c r="AB2195" s="51"/>
      <c r="AC2195" s="51"/>
      <c r="AD2195" s="51"/>
      <c r="AE2195" s="51"/>
      <c r="AF2195" s="51"/>
    </row>
    <row r="2196" spans="1:32">
      <c r="A2196" s="51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W2196" s="51"/>
      <c r="X2196" s="51"/>
      <c r="Y2196" s="51"/>
      <c r="Z2196" s="51"/>
      <c r="AA2196" s="51"/>
      <c r="AB2196" s="51"/>
      <c r="AC2196" s="51"/>
      <c r="AD2196" s="51"/>
      <c r="AE2196" s="51"/>
      <c r="AF2196" s="51"/>
    </row>
    <row r="2197" spans="1:32">
      <c r="A2197" s="51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W2197" s="51"/>
      <c r="X2197" s="51"/>
      <c r="Y2197" s="51"/>
      <c r="Z2197" s="51"/>
      <c r="AA2197" s="51"/>
      <c r="AB2197" s="51"/>
      <c r="AC2197" s="51"/>
      <c r="AD2197" s="51"/>
      <c r="AE2197" s="51"/>
      <c r="AF2197" s="51"/>
    </row>
    <row r="2198" spans="1:32">
      <c r="A2198" s="51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W2198" s="51"/>
      <c r="X2198" s="51"/>
      <c r="Y2198" s="51"/>
      <c r="Z2198" s="51"/>
      <c r="AA2198" s="51"/>
      <c r="AB2198" s="51"/>
      <c r="AC2198" s="51"/>
      <c r="AD2198" s="51"/>
      <c r="AE2198" s="51"/>
      <c r="AF2198" s="51"/>
    </row>
    <row r="2199" spans="1:32">
      <c r="A2199" s="51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W2199" s="51"/>
      <c r="X2199" s="51"/>
      <c r="Y2199" s="51"/>
      <c r="Z2199" s="51"/>
      <c r="AA2199" s="51"/>
      <c r="AB2199" s="51"/>
      <c r="AC2199" s="51"/>
      <c r="AD2199" s="51"/>
      <c r="AE2199" s="51"/>
      <c r="AF2199" s="51"/>
    </row>
    <row r="2200" spans="1:32">
      <c r="A2200" s="51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W2200" s="51"/>
      <c r="X2200" s="51"/>
      <c r="Y2200" s="51"/>
      <c r="Z2200" s="51"/>
      <c r="AA2200" s="51"/>
      <c r="AB2200" s="51"/>
      <c r="AC2200" s="51"/>
      <c r="AD2200" s="51"/>
      <c r="AE2200" s="51"/>
      <c r="AF2200" s="51"/>
    </row>
    <row r="2201" spans="1:32">
      <c r="A2201" s="51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W2201" s="51"/>
      <c r="X2201" s="51"/>
      <c r="Y2201" s="51"/>
      <c r="Z2201" s="51"/>
      <c r="AA2201" s="51"/>
      <c r="AB2201" s="51"/>
      <c r="AC2201" s="51"/>
      <c r="AD2201" s="51"/>
      <c r="AE2201" s="51"/>
      <c r="AF2201" s="51"/>
    </row>
    <row r="2202" spans="1:32">
      <c r="A2202" s="51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W2202" s="51"/>
      <c r="X2202" s="51"/>
      <c r="Y2202" s="51"/>
      <c r="Z2202" s="51"/>
      <c r="AA2202" s="51"/>
      <c r="AB2202" s="51"/>
      <c r="AC2202" s="51"/>
      <c r="AD2202" s="51"/>
      <c r="AE2202" s="51"/>
      <c r="AF2202" s="51"/>
    </row>
    <row r="2203" spans="1:32">
      <c r="A2203" s="51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W2203" s="51"/>
      <c r="X2203" s="51"/>
      <c r="Y2203" s="51"/>
      <c r="Z2203" s="51"/>
      <c r="AA2203" s="51"/>
      <c r="AB2203" s="51"/>
      <c r="AC2203" s="51"/>
      <c r="AD2203" s="51"/>
      <c r="AE2203" s="51"/>
      <c r="AF2203" s="51"/>
    </row>
    <row r="2204" spans="1:32">
      <c r="A2204" s="51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W2204" s="51"/>
      <c r="X2204" s="51"/>
      <c r="Y2204" s="51"/>
      <c r="Z2204" s="51"/>
      <c r="AA2204" s="51"/>
      <c r="AB2204" s="51"/>
      <c r="AC2204" s="51"/>
      <c r="AD2204" s="51"/>
      <c r="AE2204" s="51"/>
      <c r="AF2204" s="51"/>
    </row>
    <row r="2205" spans="1:32">
      <c r="A2205" s="51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W2205" s="51"/>
      <c r="X2205" s="51"/>
      <c r="Y2205" s="51"/>
      <c r="Z2205" s="51"/>
      <c r="AA2205" s="51"/>
      <c r="AB2205" s="51"/>
      <c r="AC2205" s="51"/>
      <c r="AD2205" s="51"/>
      <c r="AE2205" s="51"/>
      <c r="AF2205" s="51"/>
    </row>
    <row r="2206" spans="1:32">
      <c r="A2206" s="51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W2206" s="51"/>
      <c r="X2206" s="51"/>
      <c r="Y2206" s="51"/>
      <c r="Z2206" s="51"/>
      <c r="AA2206" s="51"/>
      <c r="AB2206" s="51"/>
      <c r="AC2206" s="51"/>
      <c r="AD2206" s="51"/>
      <c r="AE2206" s="51"/>
      <c r="AF2206" s="51"/>
    </row>
    <row r="2207" spans="1:32">
      <c r="A2207" s="51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W2207" s="51"/>
      <c r="X2207" s="51"/>
      <c r="Y2207" s="51"/>
      <c r="Z2207" s="51"/>
      <c r="AA2207" s="51"/>
      <c r="AB2207" s="51"/>
      <c r="AC2207" s="51"/>
      <c r="AD2207" s="51"/>
      <c r="AE2207" s="51"/>
      <c r="AF2207" s="51"/>
    </row>
    <row r="2208" spans="1:32">
      <c r="A2208" s="51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W2208" s="51"/>
      <c r="X2208" s="51"/>
      <c r="Y2208" s="51"/>
      <c r="Z2208" s="51"/>
      <c r="AA2208" s="51"/>
      <c r="AB2208" s="51"/>
      <c r="AC2208" s="51"/>
      <c r="AD2208" s="51"/>
      <c r="AE2208" s="51"/>
      <c r="AF2208" s="51"/>
    </row>
    <row r="2209" spans="1:32">
      <c r="A2209" s="51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W2209" s="51"/>
      <c r="X2209" s="51"/>
      <c r="Y2209" s="51"/>
      <c r="Z2209" s="51"/>
      <c r="AA2209" s="51"/>
      <c r="AB2209" s="51"/>
      <c r="AC2209" s="51"/>
      <c r="AD2209" s="51"/>
      <c r="AE2209" s="51"/>
      <c r="AF2209" s="51"/>
    </row>
    <row r="2210" spans="1:32">
      <c r="A2210" s="51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W2210" s="51"/>
      <c r="X2210" s="51"/>
      <c r="Y2210" s="51"/>
      <c r="Z2210" s="51"/>
      <c r="AA2210" s="51"/>
      <c r="AB2210" s="51"/>
      <c r="AC2210" s="51"/>
      <c r="AD2210" s="51"/>
      <c r="AE2210" s="51"/>
      <c r="AF2210" s="51"/>
    </row>
    <row r="2211" spans="1:32">
      <c r="A2211" s="51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W2211" s="51"/>
      <c r="X2211" s="51"/>
      <c r="Y2211" s="51"/>
      <c r="Z2211" s="51"/>
      <c r="AA2211" s="51"/>
      <c r="AB2211" s="51"/>
      <c r="AC2211" s="51"/>
      <c r="AD2211" s="51"/>
      <c r="AE2211" s="51"/>
      <c r="AF2211" s="51"/>
    </row>
    <row r="2212" spans="1:32">
      <c r="A2212" s="51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W2212" s="51"/>
      <c r="X2212" s="51"/>
      <c r="Y2212" s="51"/>
      <c r="Z2212" s="51"/>
      <c r="AA2212" s="51"/>
      <c r="AB2212" s="51"/>
      <c r="AC2212" s="51"/>
      <c r="AD2212" s="51"/>
      <c r="AE2212" s="51"/>
      <c r="AF2212" s="51"/>
    </row>
    <row r="2213" spans="1:32">
      <c r="A2213" s="51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W2213" s="51"/>
      <c r="X2213" s="51"/>
      <c r="Y2213" s="51"/>
      <c r="Z2213" s="51"/>
      <c r="AA2213" s="51"/>
      <c r="AB2213" s="51"/>
      <c r="AC2213" s="51"/>
      <c r="AD2213" s="51"/>
      <c r="AE2213" s="51"/>
      <c r="AF2213" s="51"/>
    </row>
    <row r="2214" spans="1:32">
      <c r="A2214" s="51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W2214" s="51"/>
      <c r="X2214" s="51"/>
      <c r="Y2214" s="51"/>
      <c r="Z2214" s="51"/>
      <c r="AA2214" s="51"/>
      <c r="AB2214" s="51"/>
      <c r="AC2214" s="51"/>
      <c r="AD2214" s="51"/>
      <c r="AE2214" s="51"/>
      <c r="AF2214" s="51"/>
    </row>
    <row r="2215" spans="1:32">
      <c r="A2215" s="51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W2215" s="51"/>
      <c r="X2215" s="51"/>
      <c r="Y2215" s="51"/>
      <c r="Z2215" s="51"/>
      <c r="AA2215" s="51"/>
      <c r="AB2215" s="51"/>
      <c r="AC2215" s="51"/>
      <c r="AD2215" s="51"/>
      <c r="AE2215" s="51"/>
      <c r="AF2215" s="51"/>
    </row>
    <row r="2216" spans="1:32">
      <c r="A2216" s="51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W2216" s="51"/>
      <c r="X2216" s="51"/>
      <c r="Y2216" s="51"/>
      <c r="Z2216" s="51"/>
      <c r="AA2216" s="51"/>
      <c r="AB2216" s="51"/>
      <c r="AC2216" s="51"/>
      <c r="AD2216" s="51"/>
      <c r="AE2216" s="51"/>
      <c r="AF2216" s="51"/>
    </row>
    <row r="2217" spans="1:32">
      <c r="A2217" s="51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W2217" s="51"/>
      <c r="X2217" s="51"/>
      <c r="Y2217" s="51"/>
      <c r="Z2217" s="51"/>
      <c r="AA2217" s="51"/>
      <c r="AB2217" s="51"/>
      <c r="AC2217" s="51"/>
      <c r="AD2217" s="51"/>
      <c r="AE2217" s="51"/>
      <c r="AF2217" s="51"/>
    </row>
    <row r="2218" spans="1:32">
      <c r="A2218" s="51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W2218" s="51"/>
      <c r="X2218" s="51"/>
      <c r="Y2218" s="51"/>
      <c r="Z2218" s="51"/>
      <c r="AA2218" s="51"/>
      <c r="AB2218" s="51"/>
      <c r="AC2218" s="51"/>
      <c r="AD2218" s="51"/>
      <c r="AE2218" s="51"/>
      <c r="AF2218" s="51"/>
    </row>
    <row r="2219" spans="1:32">
      <c r="A2219" s="51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W2219" s="51"/>
      <c r="X2219" s="51"/>
      <c r="Y2219" s="51"/>
      <c r="Z2219" s="51"/>
      <c r="AA2219" s="51"/>
      <c r="AB2219" s="51"/>
      <c r="AC2219" s="51"/>
      <c r="AD2219" s="51"/>
      <c r="AE2219" s="51"/>
      <c r="AF2219" s="51"/>
    </row>
    <row r="2220" spans="1:32">
      <c r="A2220" s="51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W2220" s="51"/>
      <c r="X2220" s="51"/>
      <c r="Y2220" s="51"/>
      <c r="Z2220" s="51"/>
      <c r="AA2220" s="51"/>
      <c r="AB2220" s="51"/>
      <c r="AC2220" s="51"/>
      <c r="AD2220" s="51"/>
      <c r="AE2220" s="51"/>
      <c r="AF2220" s="51"/>
    </row>
    <row r="2221" spans="1:32">
      <c r="A2221" s="51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W2221" s="51"/>
      <c r="X2221" s="51"/>
      <c r="Y2221" s="51"/>
      <c r="Z2221" s="51"/>
      <c r="AA2221" s="51"/>
      <c r="AB2221" s="51"/>
      <c r="AC2221" s="51"/>
      <c r="AD2221" s="51"/>
      <c r="AE2221" s="51"/>
      <c r="AF2221" s="51"/>
    </row>
    <row r="2222" spans="1:32">
      <c r="A2222" s="51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W2222" s="51"/>
      <c r="X2222" s="51"/>
      <c r="Y2222" s="51"/>
      <c r="Z2222" s="51"/>
      <c r="AA2222" s="51"/>
      <c r="AB2222" s="51"/>
      <c r="AC2222" s="51"/>
      <c r="AD2222" s="51"/>
      <c r="AE2222" s="51"/>
      <c r="AF2222" s="51"/>
    </row>
    <row r="2223" spans="1:32">
      <c r="A2223" s="51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W2223" s="51"/>
      <c r="X2223" s="51"/>
      <c r="Y2223" s="51"/>
      <c r="Z2223" s="51"/>
      <c r="AA2223" s="51"/>
      <c r="AB2223" s="51"/>
      <c r="AC2223" s="51"/>
      <c r="AD2223" s="51"/>
      <c r="AE2223" s="51"/>
      <c r="AF2223" s="51"/>
    </row>
    <row r="2224" spans="1:32">
      <c r="A2224" s="51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W2224" s="51"/>
      <c r="X2224" s="51"/>
      <c r="Y2224" s="51"/>
      <c r="Z2224" s="51"/>
      <c r="AA2224" s="51"/>
      <c r="AB2224" s="51"/>
      <c r="AC2224" s="51"/>
      <c r="AD2224" s="51"/>
      <c r="AE2224" s="51"/>
      <c r="AF2224" s="51"/>
    </row>
    <row r="2225" spans="1:32">
      <c r="A2225" s="51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W2225" s="51"/>
      <c r="X2225" s="51"/>
      <c r="Y2225" s="51"/>
      <c r="Z2225" s="51"/>
      <c r="AA2225" s="51"/>
      <c r="AB2225" s="51"/>
      <c r="AC2225" s="51"/>
      <c r="AD2225" s="51"/>
      <c r="AE2225" s="51"/>
      <c r="AF2225" s="51"/>
    </row>
    <row r="2226" spans="1:32">
      <c r="A2226" s="51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W2226" s="51"/>
      <c r="X2226" s="51"/>
      <c r="Y2226" s="51"/>
      <c r="Z2226" s="51"/>
      <c r="AA2226" s="51"/>
      <c r="AB2226" s="51"/>
      <c r="AC2226" s="51"/>
      <c r="AD2226" s="51"/>
      <c r="AE2226" s="51"/>
      <c r="AF2226" s="51"/>
    </row>
    <row r="2227" spans="1:32">
      <c r="A2227" s="51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W2227" s="51"/>
      <c r="X2227" s="51"/>
      <c r="Y2227" s="51"/>
      <c r="Z2227" s="51"/>
      <c r="AA2227" s="51"/>
      <c r="AB2227" s="51"/>
      <c r="AC2227" s="51"/>
      <c r="AD2227" s="51"/>
      <c r="AE2227" s="51"/>
      <c r="AF2227" s="51"/>
    </row>
    <row r="2228" spans="1:32">
      <c r="A2228" s="51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W2228" s="51"/>
      <c r="X2228" s="51"/>
      <c r="Y2228" s="51"/>
      <c r="Z2228" s="51"/>
      <c r="AA2228" s="51"/>
      <c r="AB2228" s="51"/>
      <c r="AC2228" s="51"/>
      <c r="AD2228" s="51"/>
      <c r="AE2228" s="51"/>
      <c r="AF2228" s="51"/>
    </row>
    <row r="2229" spans="1:32">
      <c r="A2229" s="51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W2229" s="51"/>
      <c r="X2229" s="51"/>
      <c r="Y2229" s="51"/>
      <c r="Z2229" s="51"/>
      <c r="AA2229" s="51"/>
      <c r="AB2229" s="51"/>
      <c r="AC2229" s="51"/>
      <c r="AD2229" s="51"/>
      <c r="AE2229" s="51"/>
      <c r="AF2229" s="51"/>
    </row>
    <row r="2230" spans="1:32">
      <c r="A2230" s="51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W2230" s="51"/>
      <c r="X2230" s="51"/>
      <c r="Y2230" s="51"/>
      <c r="Z2230" s="51"/>
      <c r="AA2230" s="51"/>
      <c r="AB2230" s="51"/>
      <c r="AC2230" s="51"/>
      <c r="AD2230" s="51"/>
      <c r="AE2230" s="51"/>
      <c r="AF2230" s="51"/>
    </row>
    <row r="2231" spans="1:32">
      <c r="A2231" s="51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W2231" s="51"/>
      <c r="X2231" s="51"/>
      <c r="Y2231" s="51"/>
      <c r="Z2231" s="51"/>
      <c r="AA2231" s="51"/>
      <c r="AB2231" s="51"/>
      <c r="AC2231" s="51"/>
      <c r="AD2231" s="51"/>
      <c r="AE2231" s="51"/>
      <c r="AF2231" s="51"/>
    </row>
    <row r="2232" spans="1:32">
      <c r="A2232" s="51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W2232" s="51"/>
      <c r="X2232" s="51"/>
      <c r="Y2232" s="51"/>
      <c r="Z2232" s="51"/>
      <c r="AA2232" s="51"/>
      <c r="AB2232" s="51"/>
      <c r="AC2232" s="51"/>
      <c r="AD2232" s="51"/>
      <c r="AE2232" s="51"/>
      <c r="AF2232" s="51"/>
    </row>
    <row r="2233" spans="1:32">
      <c r="A2233" s="51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W2233" s="51"/>
      <c r="X2233" s="51"/>
      <c r="Y2233" s="51"/>
      <c r="Z2233" s="51"/>
      <c r="AA2233" s="51"/>
      <c r="AB2233" s="51"/>
      <c r="AC2233" s="51"/>
      <c r="AD2233" s="51"/>
      <c r="AE2233" s="51"/>
      <c r="AF2233" s="51"/>
    </row>
    <row r="2234" spans="1:32">
      <c r="A2234" s="51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W2234" s="51"/>
      <c r="X2234" s="51"/>
      <c r="Y2234" s="51"/>
      <c r="Z2234" s="51"/>
      <c r="AA2234" s="51"/>
      <c r="AB2234" s="51"/>
      <c r="AC2234" s="51"/>
      <c r="AD2234" s="51"/>
      <c r="AE2234" s="51"/>
      <c r="AF2234" s="51"/>
    </row>
    <row r="2235" spans="1:32">
      <c r="A2235" s="51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W2235" s="51"/>
      <c r="X2235" s="51"/>
      <c r="Y2235" s="51"/>
      <c r="Z2235" s="51"/>
      <c r="AA2235" s="51"/>
      <c r="AB2235" s="51"/>
      <c r="AC2235" s="51"/>
      <c r="AD2235" s="51"/>
      <c r="AE2235" s="51"/>
      <c r="AF2235" s="51"/>
    </row>
    <row r="2236" spans="1:32">
      <c r="A2236" s="51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W2236" s="51"/>
      <c r="X2236" s="51"/>
      <c r="Y2236" s="51"/>
      <c r="Z2236" s="51"/>
      <c r="AA2236" s="51"/>
      <c r="AB2236" s="51"/>
      <c r="AC2236" s="51"/>
      <c r="AD2236" s="51"/>
      <c r="AE2236" s="51"/>
      <c r="AF2236" s="51"/>
    </row>
    <row r="2237" spans="1:32">
      <c r="A2237" s="51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W2237" s="51"/>
      <c r="X2237" s="51"/>
      <c r="Y2237" s="51"/>
      <c r="Z2237" s="51"/>
      <c r="AA2237" s="51"/>
      <c r="AB2237" s="51"/>
      <c r="AC2237" s="51"/>
      <c r="AD2237" s="51"/>
      <c r="AE2237" s="51"/>
      <c r="AF2237" s="51"/>
    </row>
    <row r="2238" spans="1:32">
      <c r="A2238" s="51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W2238" s="51"/>
      <c r="X2238" s="51"/>
      <c r="Y2238" s="51"/>
      <c r="Z2238" s="51"/>
      <c r="AA2238" s="51"/>
      <c r="AB2238" s="51"/>
      <c r="AC2238" s="51"/>
      <c r="AD2238" s="51"/>
      <c r="AE2238" s="51"/>
      <c r="AF2238" s="51"/>
    </row>
    <row r="2239" spans="1:32">
      <c r="A2239" s="51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W2239" s="51"/>
      <c r="X2239" s="51"/>
      <c r="Y2239" s="51"/>
      <c r="Z2239" s="51"/>
      <c r="AA2239" s="51"/>
      <c r="AB2239" s="51"/>
      <c r="AC2239" s="51"/>
      <c r="AD2239" s="51"/>
      <c r="AE2239" s="51"/>
      <c r="AF2239" s="51"/>
    </row>
    <row r="2240" spans="1:32">
      <c r="A2240" s="51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W2240" s="51"/>
      <c r="X2240" s="51"/>
      <c r="Y2240" s="51"/>
      <c r="Z2240" s="51"/>
      <c r="AA2240" s="51"/>
      <c r="AB2240" s="51"/>
      <c r="AC2240" s="51"/>
      <c r="AD2240" s="51"/>
      <c r="AE2240" s="51"/>
      <c r="AF2240" s="51"/>
    </row>
    <row r="2241" spans="1:32">
      <c r="A2241" s="51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W2241" s="51"/>
      <c r="X2241" s="51"/>
      <c r="Y2241" s="51"/>
      <c r="Z2241" s="51"/>
      <c r="AA2241" s="51"/>
      <c r="AB2241" s="51"/>
      <c r="AC2241" s="51"/>
      <c r="AD2241" s="51"/>
      <c r="AE2241" s="51"/>
      <c r="AF2241" s="51"/>
    </row>
    <row r="2242" spans="1:32">
      <c r="A2242" s="51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W2242" s="51"/>
      <c r="X2242" s="51"/>
      <c r="Y2242" s="51"/>
      <c r="Z2242" s="51"/>
      <c r="AA2242" s="51"/>
      <c r="AB2242" s="51"/>
      <c r="AC2242" s="51"/>
      <c r="AD2242" s="51"/>
      <c r="AE2242" s="51"/>
      <c r="AF2242" s="51"/>
    </row>
    <row r="2243" spans="1:32">
      <c r="A2243" s="51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W2243" s="51"/>
      <c r="X2243" s="51"/>
      <c r="Y2243" s="51"/>
      <c r="Z2243" s="51"/>
      <c r="AA2243" s="51"/>
      <c r="AB2243" s="51"/>
      <c r="AC2243" s="51"/>
      <c r="AD2243" s="51"/>
      <c r="AE2243" s="51"/>
      <c r="AF2243" s="51"/>
    </row>
    <row r="2244" spans="1:32">
      <c r="A2244" s="51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W2244" s="51"/>
      <c r="X2244" s="51"/>
      <c r="Y2244" s="51"/>
      <c r="Z2244" s="51"/>
      <c r="AA2244" s="51"/>
      <c r="AB2244" s="51"/>
      <c r="AC2244" s="51"/>
      <c r="AD2244" s="51"/>
      <c r="AE2244" s="51"/>
      <c r="AF2244" s="51"/>
    </row>
    <row r="2245" spans="1:32">
      <c r="A2245" s="51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W2245" s="51"/>
      <c r="X2245" s="51"/>
      <c r="Y2245" s="51"/>
      <c r="Z2245" s="51"/>
      <c r="AA2245" s="51"/>
      <c r="AB2245" s="51"/>
      <c r="AC2245" s="51"/>
      <c r="AD2245" s="51"/>
      <c r="AE2245" s="51"/>
      <c r="AF2245" s="51"/>
    </row>
    <row r="2246" spans="1:32">
      <c r="A2246" s="51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W2246" s="51"/>
      <c r="X2246" s="51"/>
      <c r="Y2246" s="51"/>
      <c r="Z2246" s="51"/>
      <c r="AA2246" s="51"/>
      <c r="AB2246" s="51"/>
      <c r="AC2246" s="51"/>
      <c r="AD2246" s="51"/>
      <c r="AE2246" s="51"/>
      <c r="AF2246" s="51"/>
    </row>
    <row r="2247" spans="1:32">
      <c r="A2247" s="51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W2247" s="51"/>
      <c r="X2247" s="51"/>
      <c r="Y2247" s="51"/>
      <c r="Z2247" s="51"/>
      <c r="AA2247" s="51"/>
      <c r="AB2247" s="51"/>
      <c r="AC2247" s="51"/>
      <c r="AD2247" s="51"/>
      <c r="AE2247" s="51"/>
      <c r="AF2247" s="51"/>
    </row>
    <row r="2248" spans="1:32">
      <c r="A2248" s="51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W2248" s="51"/>
      <c r="X2248" s="51"/>
      <c r="Y2248" s="51"/>
      <c r="Z2248" s="51"/>
      <c r="AA2248" s="51"/>
      <c r="AB2248" s="51"/>
      <c r="AC2248" s="51"/>
      <c r="AD2248" s="51"/>
      <c r="AE2248" s="51"/>
      <c r="AF2248" s="51"/>
    </row>
    <row r="2249" spans="1:32">
      <c r="A2249" s="51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W2249" s="51"/>
      <c r="X2249" s="51"/>
      <c r="Y2249" s="51"/>
      <c r="Z2249" s="51"/>
      <c r="AA2249" s="51"/>
      <c r="AB2249" s="51"/>
      <c r="AC2249" s="51"/>
      <c r="AD2249" s="51"/>
      <c r="AE2249" s="51"/>
      <c r="AF2249" s="51"/>
    </row>
    <row r="2250" spans="1:32">
      <c r="A2250" s="51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W2250" s="51"/>
      <c r="X2250" s="51"/>
      <c r="Y2250" s="51"/>
      <c r="Z2250" s="51"/>
      <c r="AA2250" s="51"/>
      <c r="AB2250" s="51"/>
      <c r="AC2250" s="51"/>
      <c r="AD2250" s="51"/>
      <c r="AE2250" s="51"/>
      <c r="AF2250" s="51"/>
    </row>
    <row r="2251" spans="1:32">
      <c r="A2251" s="51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W2251" s="51"/>
      <c r="X2251" s="51"/>
      <c r="Y2251" s="51"/>
      <c r="Z2251" s="51"/>
      <c r="AA2251" s="51"/>
      <c r="AB2251" s="51"/>
      <c r="AC2251" s="51"/>
      <c r="AD2251" s="51"/>
      <c r="AE2251" s="51"/>
      <c r="AF2251" s="51"/>
    </row>
    <row r="2252" spans="1:32">
      <c r="A2252" s="51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W2252" s="51"/>
      <c r="X2252" s="51"/>
      <c r="Y2252" s="51"/>
      <c r="Z2252" s="51"/>
      <c r="AA2252" s="51"/>
      <c r="AB2252" s="51"/>
      <c r="AC2252" s="51"/>
      <c r="AD2252" s="51"/>
      <c r="AE2252" s="51"/>
      <c r="AF2252" s="51"/>
    </row>
    <row r="2253" spans="1:32">
      <c r="A2253" s="51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W2253" s="51"/>
      <c r="X2253" s="51"/>
      <c r="Y2253" s="51"/>
      <c r="Z2253" s="51"/>
      <c r="AA2253" s="51"/>
      <c r="AB2253" s="51"/>
      <c r="AC2253" s="51"/>
      <c r="AD2253" s="51"/>
      <c r="AE2253" s="51"/>
      <c r="AF2253" s="51"/>
    </row>
    <row r="2254" spans="1:32">
      <c r="A2254" s="51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W2254" s="51"/>
      <c r="X2254" s="51"/>
      <c r="Y2254" s="51"/>
      <c r="Z2254" s="51"/>
      <c r="AA2254" s="51"/>
      <c r="AB2254" s="51"/>
      <c r="AC2254" s="51"/>
      <c r="AD2254" s="51"/>
      <c r="AE2254" s="51"/>
      <c r="AF2254" s="51"/>
    </row>
    <row r="2255" spans="1:32">
      <c r="A2255" s="51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W2255" s="51"/>
      <c r="X2255" s="51"/>
      <c r="Y2255" s="51"/>
      <c r="Z2255" s="51"/>
      <c r="AA2255" s="51"/>
      <c r="AB2255" s="51"/>
      <c r="AC2255" s="51"/>
      <c r="AD2255" s="51"/>
      <c r="AE2255" s="51"/>
      <c r="AF2255" s="51"/>
    </row>
    <row r="2256" spans="1:32">
      <c r="A2256" s="51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W2256" s="51"/>
      <c r="X2256" s="51"/>
      <c r="Y2256" s="51"/>
      <c r="Z2256" s="51"/>
      <c r="AA2256" s="51"/>
      <c r="AB2256" s="51"/>
      <c r="AC2256" s="51"/>
      <c r="AD2256" s="51"/>
      <c r="AE2256" s="51"/>
      <c r="AF2256" s="51"/>
    </row>
    <row r="2257" spans="1:32">
      <c r="A2257" s="51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W2257" s="51"/>
      <c r="X2257" s="51"/>
      <c r="Y2257" s="51"/>
      <c r="Z2257" s="51"/>
      <c r="AA2257" s="51"/>
      <c r="AB2257" s="51"/>
      <c r="AC2257" s="51"/>
      <c r="AD2257" s="51"/>
      <c r="AE2257" s="51"/>
      <c r="AF2257" s="51"/>
    </row>
    <row r="2258" spans="1:32">
      <c r="A2258" s="51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W2258" s="51"/>
      <c r="X2258" s="51"/>
      <c r="Y2258" s="51"/>
      <c r="Z2258" s="51"/>
      <c r="AA2258" s="51"/>
      <c r="AB2258" s="51"/>
      <c r="AC2258" s="51"/>
      <c r="AD2258" s="51"/>
      <c r="AE2258" s="51"/>
      <c r="AF2258" s="51"/>
    </row>
    <row r="2259" spans="1:32">
      <c r="A2259" s="51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W2259" s="51"/>
      <c r="X2259" s="51"/>
      <c r="Y2259" s="51"/>
      <c r="Z2259" s="51"/>
      <c r="AA2259" s="51"/>
      <c r="AB2259" s="51"/>
      <c r="AC2259" s="51"/>
      <c r="AD2259" s="51"/>
      <c r="AE2259" s="51"/>
      <c r="AF2259" s="51"/>
    </row>
    <row r="2260" spans="1:32">
      <c r="A2260" s="51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W2260" s="51"/>
      <c r="X2260" s="51"/>
      <c r="Y2260" s="51"/>
      <c r="Z2260" s="51"/>
      <c r="AA2260" s="51"/>
      <c r="AB2260" s="51"/>
      <c r="AC2260" s="51"/>
      <c r="AD2260" s="51"/>
      <c r="AE2260" s="51"/>
      <c r="AF2260" s="51"/>
    </row>
    <row r="2261" spans="1:32">
      <c r="A2261" s="51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W2261" s="51"/>
      <c r="X2261" s="51"/>
      <c r="Y2261" s="51"/>
      <c r="Z2261" s="51"/>
      <c r="AA2261" s="51"/>
      <c r="AB2261" s="51"/>
      <c r="AC2261" s="51"/>
      <c r="AD2261" s="51"/>
      <c r="AE2261" s="51"/>
      <c r="AF2261" s="51"/>
    </row>
    <row r="2262" spans="1:32">
      <c r="A2262" s="51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W2262" s="51"/>
      <c r="X2262" s="51"/>
      <c r="Y2262" s="51"/>
      <c r="Z2262" s="51"/>
      <c r="AA2262" s="51"/>
      <c r="AB2262" s="51"/>
      <c r="AC2262" s="51"/>
      <c r="AD2262" s="51"/>
      <c r="AE2262" s="51"/>
      <c r="AF2262" s="51"/>
    </row>
    <row r="2263" spans="1:32">
      <c r="A2263" s="51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W2263" s="51"/>
      <c r="X2263" s="51"/>
      <c r="Y2263" s="51"/>
      <c r="Z2263" s="51"/>
      <c r="AA2263" s="51"/>
      <c r="AB2263" s="51"/>
      <c r="AC2263" s="51"/>
      <c r="AD2263" s="51"/>
      <c r="AE2263" s="51"/>
      <c r="AF2263" s="51"/>
    </row>
    <row r="2264" spans="1:32">
      <c r="A2264" s="51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W2264" s="51"/>
      <c r="X2264" s="51"/>
      <c r="Y2264" s="51"/>
      <c r="Z2264" s="51"/>
      <c r="AA2264" s="51"/>
      <c r="AB2264" s="51"/>
      <c r="AC2264" s="51"/>
      <c r="AD2264" s="51"/>
      <c r="AE2264" s="51"/>
      <c r="AF2264" s="51"/>
    </row>
    <row r="2265" spans="1:32">
      <c r="A2265" s="51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W2265" s="51"/>
      <c r="X2265" s="51"/>
      <c r="Y2265" s="51"/>
      <c r="Z2265" s="51"/>
      <c r="AA2265" s="51"/>
      <c r="AB2265" s="51"/>
      <c r="AC2265" s="51"/>
      <c r="AD2265" s="51"/>
      <c r="AE2265" s="51"/>
      <c r="AF2265" s="51"/>
    </row>
    <row r="2266" spans="1:32">
      <c r="A2266" s="51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W2266" s="51"/>
      <c r="X2266" s="51"/>
      <c r="Y2266" s="51"/>
      <c r="Z2266" s="51"/>
      <c r="AA2266" s="51"/>
      <c r="AB2266" s="51"/>
      <c r="AC2266" s="51"/>
      <c r="AD2266" s="51"/>
      <c r="AE2266" s="51"/>
      <c r="AF2266" s="51"/>
    </row>
    <row r="2267" spans="1:32">
      <c r="A2267" s="51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W2267" s="51"/>
      <c r="X2267" s="51"/>
      <c r="Y2267" s="51"/>
      <c r="Z2267" s="51"/>
      <c r="AA2267" s="51"/>
      <c r="AB2267" s="51"/>
      <c r="AC2267" s="51"/>
      <c r="AD2267" s="51"/>
      <c r="AE2267" s="51"/>
      <c r="AF2267" s="51"/>
    </row>
    <row r="2268" spans="1:32">
      <c r="A2268" s="51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W2268" s="51"/>
      <c r="X2268" s="51"/>
      <c r="Y2268" s="51"/>
      <c r="Z2268" s="51"/>
      <c r="AA2268" s="51"/>
      <c r="AB2268" s="51"/>
      <c r="AC2268" s="51"/>
      <c r="AD2268" s="51"/>
      <c r="AE2268" s="51"/>
      <c r="AF2268" s="51"/>
    </row>
    <row r="2269" spans="1:32">
      <c r="A2269" s="51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W2269" s="51"/>
      <c r="X2269" s="51"/>
      <c r="Y2269" s="51"/>
      <c r="Z2269" s="51"/>
      <c r="AA2269" s="51"/>
      <c r="AB2269" s="51"/>
      <c r="AC2269" s="51"/>
      <c r="AD2269" s="51"/>
      <c r="AE2269" s="51"/>
      <c r="AF2269" s="51"/>
    </row>
    <row r="2270" spans="1:32">
      <c r="A2270" s="51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W2270" s="51"/>
      <c r="X2270" s="51"/>
      <c r="Y2270" s="51"/>
      <c r="Z2270" s="51"/>
      <c r="AA2270" s="51"/>
      <c r="AB2270" s="51"/>
      <c r="AC2270" s="51"/>
      <c r="AD2270" s="51"/>
      <c r="AE2270" s="51"/>
      <c r="AF2270" s="51"/>
    </row>
    <row r="2271" spans="1:32">
      <c r="A2271" s="51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W2271" s="51"/>
      <c r="X2271" s="51"/>
      <c r="Y2271" s="51"/>
      <c r="Z2271" s="51"/>
      <c r="AA2271" s="51"/>
      <c r="AB2271" s="51"/>
      <c r="AC2271" s="51"/>
      <c r="AD2271" s="51"/>
      <c r="AE2271" s="51"/>
      <c r="AF2271" s="51"/>
    </row>
    <row r="2272" spans="1:32">
      <c r="A2272" s="51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W2272" s="51"/>
      <c r="X2272" s="51"/>
      <c r="Y2272" s="51"/>
      <c r="Z2272" s="51"/>
      <c r="AA2272" s="51"/>
      <c r="AB2272" s="51"/>
      <c r="AC2272" s="51"/>
      <c r="AD2272" s="51"/>
      <c r="AE2272" s="51"/>
      <c r="AF2272" s="51"/>
    </row>
    <row r="2273" spans="1:32">
      <c r="A2273" s="51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W2273" s="51"/>
      <c r="X2273" s="51"/>
      <c r="Y2273" s="51"/>
      <c r="Z2273" s="51"/>
      <c r="AA2273" s="51"/>
      <c r="AB2273" s="51"/>
      <c r="AC2273" s="51"/>
      <c r="AD2273" s="51"/>
      <c r="AE2273" s="51"/>
      <c r="AF2273" s="51"/>
    </row>
    <row r="2274" spans="1:32">
      <c r="A2274" s="51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W2274" s="51"/>
      <c r="X2274" s="51"/>
      <c r="Y2274" s="51"/>
      <c r="Z2274" s="51"/>
      <c r="AA2274" s="51"/>
      <c r="AB2274" s="51"/>
      <c r="AC2274" s="51"/>
      <c r="AD2274" s="51"/>
      <c r="AE2274" s="51"/>
      <c r="AF2274" s="51"/>
    </row>
    <row r="2275" spans="1:32">
      <c r="A2275" s="51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W2275" s="51"/>
      <c r="X2275" s="51"/>
      <c r="Y2275" s="51"/>
      <c r="Z2275" s="51"/>
      <c r="AA2275" s="51"/>
      <c r="AB2275" s="51"/>
      <c r="AC2275" s="51"/>
      <c r="AD2275" s="51"/>
      <c r="AE2275" s="51"/>
      <c r="AF2275" s="51"/>
    </row>
    <row r="2276" spans="1:32">
      <c r="A2276" s="51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W2276" s="51"/>
      <c r="X2276" s="51"/>
      <c r="Y2276" s="51"/>
      <c r="Z2276" s="51"/>
      <c r="AA2276" s="51"/>
      <c r="AB2276" s="51"/>
      <c r="AC2276" s="51"/>
      <c r="AD2276" s="51"/>
      <c r="AE2276" s="51"/>
      <c r="AF2276" s="51"/>
    </row>
    <row r="2277" spans="1:32">
      <c r="A2277" s="51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W2277" s="51"/>
      <c r="X2277" s="51"/>
      <c r="Y2277" s="51"/>
      <c r="Z2277" s="51"/>
      <c r="AA2277" s="51"/>
      <c r="AB2277" s="51"/>
      <c r="AC2277" s="51"/>
      <c r="AD2277" s="51"/>
      <c r="AE2277" s="51"/>
      <c r="AF2277" s="51"/>
    </row>
    <row r="2278" spans="1:32">
      <c r="A2278" s="51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W2278" s="51"/>
      <c r="X2278" s="51"/>
      <c r="Y2278" s="51"/>
      <c r="Z2278" s="51"/>
      <c r="AA2278" s="51"/>
      <c r="AB2278" s="51"/>
      <c r="AC2278" s="51"/>
      <c r="AD2278" s="51"/>
      <c r="AE2278" s="51"/>
      <c r="AF2278" s="51"/>
    </row>
    <row r="2279" spans="1:32">
      <c r="A2279" s="51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W2279" s="51"/>
      <c r="X2279" s="51"/>
      <c r="Y2279" s="51"/>
      <c r="Z2279" s="51"/>
      <c r="AA2279" s="51"/>
      <c r="AB2279" s="51"/>
      <c r="AC2279" s="51"/>
      <c r="AD2279" s="51"/>
      <c r="AE2279" s="51"/>
      <c r="AF2279" s="51"/>
    </row>
    <row r="2280" spans="1:32">
      <c r="A2280" s="51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W2280" s="51"/>
      <c r="X2280" s="51"/>
      <c r="Y2280" s="51"/>
      <c r="Z2280" s="51"/>
      <c r="AA2280" s="51"/>
      <c r="AB2280" s="51"/>
      <c r="AC2280" s="51"/>
      <c r="AD2280" s="51"/>
      <c r="AE2280" s="51"/>
      <c r="AF2280" s="51"/>
    </row>
    <row r="2281" spans="1:32">
      <c r="A2281" s="51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W2281" s="51"/>
      <c r="X2281" s="51"/>
      <c r="Y2281" s="51"/>
      <c r="Z2281" s="51"/>
      <c r="AA2281" s="51"/>
      <c r="AB2281" s="51"/>
      <c r="AC2281" s="51"/>
      <c r="AD2281" s="51"/>
      <c r="AE2281" s="51"/>
      <c r="AF2281" s="51"/>
    </row>
    <row r="2282" spans="1:32">
      <c r="A2282" s="51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W2282" s="51"/>
      <c r="X2282" s="51"/>
      <c r="Y2282" s="51"/>
      <c r="Z2282" s="51"/>
      <c r="AA2282" s="51"/>
      <c r="AB2282" s="51"/>
      <c r="AC2282" s="51"/>
      <c r="AD2282" s="51"/>
      <c r="AE2282" s="51"/>
      <c r="AF2282" s="51"/>
    </row>
    <row r="2283" spans="1:32">
      <c r="A2283" s="51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W2283" s="51"/>
      <c r="X2283" s="51"/>
      <c r="Y2283" s="51"/>
      <c r="Z2283" s="51"/>
      <c r="AA2283" s="51"/>
      <c r="AB2283" s="51"/>
      <c r="AC2283" s="51"/>
      <c r="AD2283" s="51"/>
      <c r="AE2283" s="51"/>
      <c r="AF2283" s="51"/>
    </row>
    <row r="2284" spans="1:32">
      <c r="A2284" s="51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W2284" s="51"/>
      <c r="X2284" s="51"/>
      <c r="Y2284" s="51"/>
      <c r="Z2284" s="51"/>
      <c r="AA2284" s="51"/>
      <c r="AB2284" s="51"/>
      <c r="AC2284" s="51"/>
      <c r="AD2284" s="51"/>
      <c r="AE2284" s="51"/>
      <c r="AF2284" s="51"/>
    </row>
    <row r="2285" spans="1:32">
      <c r="A2285" s="51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W2285" s="51"/>
      <c r="X2285" s="51"/>
      <c r="Y2285" s="51"/>
      <c r="Z2285" s="51"/>
      <c r="AA2285" s="51"/>
      <c r="AB2285" s="51"/>
      <c r="AC2285" s="51"/>
      <c r="AD2285" s="51"/>
      <c r="AE2285" s="51"/>
      <c r="AF2285" s="51"/>
    </row>
    <row r="2286" spans="1:32">
      <c r="A2286" s="51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W2286" s="51"/>
      <c r="X2286" s="51"/>
      <c r="Y2286" s="51"/>
      <c r="Z2286" s="51"/>
      <c r="AA2286" s="51"/>
      <c r="AB2286" s="51"/>
      <c r="AC2286" s="51"/>
      <c r="AD2286" s="51"/>
      <c r="AE2286" s="51"/>
      <c r="AF2286" s="51"/>
    </row>
    <row r="2287" spans="1:32">
      <c r="A2287" s="51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W2287" s="51"/>
      <c r="X2287" s="51"/>
      <c r="Y2287" s="51"/>
      <c r="Z2287" s="51"/>
      <c r="AA2287" s="51"/>
      <c r="AB2287" s="51"/>
      <c r="AC2287" s="51"/>
      <c r="AD2287" s="51"/>
      <c r="AE2287" s="51"/>
      <c r="AF2287" s="51"/>
    </row>
    <row r="2288" spans="1:32">
      <c r="A2288" s="51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W2288" s="51"/>
      <c r="X2288" s="51"/>
      <c r="Y2288" s="51"/>
      <c r="Z2288" s="51"/>
      <c r="AA2288" s="51"/>
      <c r="AB2288" s="51"/>
      <c r="AC2288" s="51"/>
      <c r="AD2288" s="51"/>
      <c r="AE2288" s="51"/>
      <c r="AF2288" s="51"/>
    </row>
    <row r="2289" spans="1:32">
      <c r="A2289" s="51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W2289" s="51"/>
      <c r="X2289" s="51"/>
      <c r="Y2289" s="51"/>
      <c r="Z2289" s="51"/>
      <c r="AA2289" s="51"/>
      <c r="AB2289" s="51"/>
      <c r="AC2289" s="51"/>
      <c r="AD2289" s="51"/>
      <c r="AE2289" s="51"/>
      <c r="AF2289" s="51"/>
    </row>
    <row r="2290" spans="1:32">
      <c r="A2290" s="51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W2290" s="51"/>
      <c r="X2290" s="51"/>
      <c r="Y2290" s="51"/>
      <c r="Z2290" s="51"/>
      <c r="AA2290" s="51"/>
      <c r="AB2290" s="51"/>
      <c r="AC2290" s="51"/>
      <c r="AD2290" s="51"/>
      <c r="AE2290" s="51"/>
      <c r="AF2290" s="51"/>
    </row>
    <row r="2291" spans="1:32">
      <c r="A2291" s="51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W2291" s="51"/>
      <c r="X2291" s="51"/>
      <c r="Y2291" s="51"/>
      <c r="Z2291" s="51"/>
      <c r="AA2291" s="51"/>
      <c r="AB2291" s="51"/>
      <c r="AC2291" s="51"/>
      <c r="AD2291" s="51"/>
      <c r="AE2291" s="51"/>
      <c r="AF2291" s="51"/>
    </row>
    <row r="2292" spans="1:32">
      <c r="A2292" s="51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W2292" s="51"/>
      <c r="X2292" s="51"/>
      <c r="Y2292" s="51"/>
      <c r="Z2292" s="51"/>
      <c r="AA2292" s="51"/>
      <c r="AB2292" s="51"/>
      <c r="AC2292" s="51"/>
      <c r="AD2292" s="51"/>
      <c r="AE2292" s="51"/>
      <c r="AF2292" s="51"/>
    </row>
    <row r="2293" spans="1:32">
      <c r="A2293" s="51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W2293" s="51"/>
      <c r="X2293" s="51"/>
      <c r="Y2293" s="51"/>
      <c r="Z2293" s="51"/>
      <c r="AA2293" s="51"/>
      <c r="AB2293" s="51"/>
      <c r="AC2293" s="51"/>
      <c r="AD2293" s="51"/>
      <c r="AE2293" s="51"/>
      <c r="AF2293" s="51"/>
    </row>
    <row r="2294" spans="1:32">
      <c r="A2294" s="51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W2294" s="51"/>
      <c r="X2294" s="51"/>
      <c r="Y2294" s="51"/>
      <c r="Z2294" s="51"/>
      <c r="AA2294" s="51"/>
      <c r="AB2294" s="51"/>
      <c r="AC2294" s="51"/>
      <c r="AD2294" s="51"/>
      <c r="AE2294" s="51"/>
      <c r="AF2294" s="51"/>
    </row>
    <row r="2295" spans="1:32">
      <c r="A2295" s="51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W2295" s="51"/>
      <c r="X2295" s="51"/>
      <c r="Y2295" s="51"/>
      <c r="Z2295" s="51"/>
      <c r="AA2295" s="51"/>
      <c r="AB2295" s="51"/>
      <c r="AC2295" s="51"/>
      <c r="AD2295" s="51"/>
      <c r="AE2295" s="51"/>
      <c r="AF2295" s="51"/>
    </row>
    <row r="2296" spans="1:32">
      <c r="A2296" s="51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W2296" s="51"/>
      <c r="X2296" s="51"/>
      <c r="Y2296" s="51"/>
      <c r="Z2296" s="51"/>
      <c r="AA2296" s="51"/>
      <c r="AB2296" s="51"/>
      <c r="AC2296" s="51"/>
      <c r="AD2296" s="51"/>
      <c r="AE2296" s="51"/>
      <c r="AF2296" s="51"/>
    </row>
    <row r="2297" spans="1:32">
      <c r="A2297" s="51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W2297" s="51"/>
      <c r="X2297" s="51"/>
      <c r="Y2297" s="51"/>
      <c r="Z2297" s="51"/>
      <c r="AA2297" s="51"/>
      <c r="AB2297" s="51"/>
      <c r="AC2297" s="51"/>
      <c r="AD2297" s="51"/>
      <c r="AE2297" s="51"/>
      <c r="AF2297" s="51"/>
    </row>
    <row r="2298" spans="1:32">
      <c r="A2298" s="51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W2298" s="51"/>
      <c r="X2298" s="51"/>
      <c r="Y2298" s="51"/>
      <c r="Z2298" s="51"/>
      <c r="AA2298" s="51"/>
      <c r="AB2298" s="51"/>
      <c r="AC2298" s="51"/>
      <c r="AD2298" s="51"/>
      <c r="AE2298" s="51"/>
      <c r="AF2298" s="51"/>
    </row>
    <row r="2299" spans="1:32">
      <c r="A2299" s="51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W2299" s="51"/>
      <c r="X2299" s="51"/>
      <c r="Y2299" s="51"/>
      <c r="Z2299" s="51"/>
      <c r="AA2299" s="51"/>
      <c r="AB2299" s="51"/>
      <c r="AC2299" s="51"/>
      <c r="AD2299" s="51"/>
      <c r="AE2299" s="51"/>
      <c r="AF2299" s="51"/>
    </row>
    <row r="2300" spans="1:32">
      <c r="A2300" s="51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W2300" s="51"/>
      <c r="X2300" s="51"/>
      <c r="Y2300" s="51"/>
      <c r="Z2300" s="51"/>
      <c r="AA2300" s="51"/>
      <c r="AB2300" s="51"/>
      <c r="AC2300" s="51"/>
      <c r="AD2300" s="51"/>
      <c r="AE2300" s="51"/>
      <c r="AF2300" s="51"/>
    </row>
    <row r="2301" spans="1:32">
      <c r="A2301" s="51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W2301" s="51"/>
      <c r="X2301" s="51"/>
      <c r="Y2301" s="51"/>
      <c r="Z2301" s="51"/>
      <c r="AA2301" s="51"/>
      <c r="AB2301" s="51"/>
      <c r="AC2301" s="51"/>
      <c r="AD2301" s="51"/>
      <c r="AE2301" s="51"/>
      <c r="AF2301" s="51"/>
    </row>
    <row r="2302" spans="1:32">
      <c r="A2302" s="51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W2302" s="51"/>
      <c r="X2302" s="51"/>
      <c r="Y2302" s="51"/>
      <c r="Z2302" s="51"/>
      <c r="AA2302" s="51"/>
      <c r="AB2302" s="51"/>
      <c r="AC2302" s="51"/>
      <c r="AD2302" s="51"/>
      <c r="AE2302" s="51"/>
      <c r="AF2302" s="51"/>
    </row>
    <row r="2303" spans="1:32">
      <c r="A2303" s="51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W2303" s="51"/>
      <c r="X2303" s="51"/>
      <c r="Y2303" s="51"/>
      <c r="Z2303" s="51"/>
      <c r="AA2303" s="51"/>
      <c r="AB2303" s="51"/>
      <c r="AC2303" s="51"/>
      <c r="AD2303" s="51"/>
      <c r="AE2303" s="51"/>
      <c r="AF2303" s="51"/>
    </row>
    <row r="2304" spans="1:32">
      <c r="A2304" s="51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W2304" s="51"/>
      <c r="X2304" s="51"/>
      <c r="Y2304" s="51"/>
      <c r="Z2304" s="51"/>
      <c r="AA2304" s="51"/>
      <c r="AB2304" s="51"/>
      <c r="AC2304" s="51"/>
      <c r="AD2304" s="51"/>
      <c r="AE2304" s="51"/>
      <c r="AF2304" s="51"/>
    </row>
    <row r="2305" spans="1:32">
      <c r="A2305" s="51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W2305" s="51"/>
      <c r="X2305" s="51"/>
      <c r="Y2305" s="51"/>
      <c r="Z2305" s="51"/>
      <c r="AA2305" s="51"/>
      <c r="AB2305" s="51"/>
      <c r="AC2305" s="51"/>
      <c r="AD2305" s="51"/>
      <c r="AE2305" s="51"/>
      <c r="AF2305" s="51"/>
    </row>
    <row r="2306" spans="1:32">
      <c r="A2306" s="51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W2306" s="51"/>
      <c r="X2306" s="51"/>
      <c r="Y2306" s="51"/>
      <c r="Z2306" s="51"/>
      <c r="AA2306" s="51"/>
      <c r="AB2306" s="51"/>
      <c r="AC2306" s="51"/>
      <c r="AD2306" s="51"/>
      <c r="AE2306" s="51"/>
      <c r="AF2306" s="51"/>
    </row>
    <row r="2307" spans="1:32">
      <c r="A2307" s="51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W2307" s="51"/>
      <c r="X2307" s="51"/>
      <c r="Y2307" s="51"/>
      <c r="Z2307" s="51"/>
      <c r="AA2307" s="51"/>
      <c r="AB2307" s="51"/>
      <c r="AC2307" s="51"/>
      <c r="AD2307" s="51"/>
      <c r="AE2307" s="51"/>
      <c r="AF2307" s="51"/>
    </row>
    <row r="2308" spans="1:32">
      <c r="A2308" s="51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W2308" s="51"/>
      <c r="X2308" s="51"/>
      <c r="Y2308" s="51"/>
      <c r="Z2308" s="51"/>
      <c r="AA2308" s="51"/>
      <c r="AB2308" s="51"/>
      <c r="AC2308" s="51"/>
      <c r="AD2308" s="51"/>
      <c r="AE2308" s="51"/>
      <c r="AF2308" s="51"/>
    </row>
    <row r="2309" spans="1:32">
      <c r="A2309" s="51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W2309" s="51"/>
      <c r="X2309" s="51"/>
      <c r="Y2309" s="51"/>
      <c r="Z2309" s="51"/>
      <c r="AA2309" s="51"/>
      <c r="AB2309" s="51"/>
      <c r="AC2309" s="51"/>
      <c r="AD2309" s="51"/>
      <c r="AE2309" s="51"/>
      <c r="AF2309" s="51"/>
    </row>
    <row r="2310" spans="1:32">
      <c r="A2310" s="51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W2310" s="51"/>
      <c r="X2310" s="51"/>
      <c r="Y2310" s="51"/>
      <c r="Z2310" s="51"/>
      <c r="AA2310" s="51"/>
      <c r="AB2310" s="51"/>
      <c r="AC2310" s="51"/>
      <c r="AD2310" s="51"/>
      <c r="AE2310" s="51"/>
      <c r="AF2310" s="51"/>
    </row>
    <row r="2311" spans="1:32">
      <c r="A2311" s="51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W2311" s="51"/>
      <c r="X2311" s="51"/>
      <c r="Y2311" s="51"/>
      <c r="Z2311" s="51"/>
      <c r="AA2311" s="51"/>
      <c r="AB2311" s="51"/>
      <c r="AC2311" s="51"/>
      <c r="AD2311" s="51"/>
      <c r="AE2311" s="51"/>
      <c r="AF2311" s="51"/>
    </row>
    <row r="2312" spans="1:32">
      <c r="A2312" s="51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W2312" s="51"/>
      <c r="X2312" s="51"/>
      <c r="Y2312" s="51"/>
      <c r="Z2312" s="51"/>
      <c r="AA2312" s="51"/>
      <c r="AB2312" s="51"/>
      <c r="AC2312" s="51"/>
      <c r="AD2312" s="51"/>
      <c r="AE2312" s="51"/>
      <c r="AF2312" s="51"/>
    </row>
    <row r="2313" spans="1:32">
      <c r="A2313" s="51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W2313" s="51"/>
      <c r="X2313" s="51"/>
      <c r="Y2313" s="51"/>
      <c r="Z2313" s="51"/>
      <c r="AA2313" s="51"/>
      <c r="AB2313" s="51"/>
      <c r="AC2313" s="51"/>
      <c r="AD2313" s="51"/>
      <c r="AE2313" s="51"/>
      <c r="AF2313" s="51"/>
    </row>
    <row r="2314" spans="1:32">
      <c r="A2314" s="51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W2314" s="51"/>
      <c r="X2314" s="51"/>
      <c r="Y2314" s="51"/>
      <c r="Z2314" s="51"/>
      <c r="AA2314" s="51"/>
      <c r="AB2314" s="51"/>
      <c r="AC2314" s="51"/>
      <c r="AD2314" s="51"/>
      <c r="AE2314" s="51"/>
      <c r="AF2314" s="51"/>
    </row>
    <row r="2315" spans="1:32">
      <c r="A2315" s="51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W2315" s="51"/>
      <c r="X2315" s="51"/>
      <c r="Y2315" s="51"/>
      <c r="Z2315" s="51"/>
      <c r="AA2315" s="51"/>
      <c r="AB2315" s="51"/>
      <c r="AC2315" s="51"/>
      <c r="AD2315" s="51"/>
      <c r="AE2315" s="51"/>
      <c r="AF2315" s="51"/>
    </row>
    <row r="2316" spans="1:32">
      <c r="A2316" s="51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W2316" s="51"/>
      <c r="X2316" s="51"/>
      <c r="Y2316" s="51"/>
      <c r="Z2316" s="51"/>
      <c r="AA2316" s="51"/>
      <c r="AB2316" s="51"/>
      <c r="AC2316" s="51"/>
      <c r="AD2316" s="51"/>
      <c r="AE2316" s="51"/>
      <c r="AF2316" s="51"/>
    </row>
    <row r="2317" spans="1:32">
      <c r="A2317" s="51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W2317" s="51"/>
      <c r="X2317" s="51"/>
      <c r="Y2317" s="51"/>
      <c r="Z2317" s="51"/>
      <c r="AA2317" s="51"/>
      <c r="AB2317" s="51"/>
      <c r="AC2317" s="51"/>
      <c r="AD2317" s="51"/>
      <c r="AE2317" s="51"/>
      <c r="AF2317" s="51"/>
    </row>
    <row r="2318" spans="1:32">
      <c r="A2318" s="51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W2318" s="51"/>
      <c r="X2318" s="51"/>
      <c r="Y2318" s="51"/>
      <c r="Z2318" s="51"/>
      <c r="AA2318" s="51"/>
      <c r="AB2318" s="51"/>
      <c r="AC2318" s="51"/>
      <c r="AD2318" s="51"/>
      <c r="AE2318" s="51"/>
      <c r="AF2318" s="51"/>
    </row>
    <row r="2319" spans="1:32">
      <c r="A2319" s="51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W2319" s="51"/>
      <c r="X2319" s="51"/>
      <c r="Y2319" s="51"/>
      <c r="Z2319" s="51"/>
      <c r="AA2319" s="51"/>
      <c r="AB2319" s="51"/>
      <c r="AC2319" s="51"/>
      <c r="AD2319" s="51"/>
      <c r="AE2319" s="51"/>
      <c r="AF2319" s="51"/>
    </row>
    <row r="2320" spans="1:32">
      <c r="A2320" s="51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W2320" s="51"/>
      <c r="X2320" s="51"/>
      <c r="Y2320" s="51"/>
      <c r="Z2320" s="51"/>
      <c r="AA2320" s="51"/>
      <c r="AB2320" s="51"/>
      <c r="AC2320" s="51"/>
      <c r="AD2320" s="51"/>
      <c r="AE2320" s="51"/>
      <c r="AF2320" s="51"/>
    </row>
    <row r="2321" spans="1:32">
      <c r="A2321" s="51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W2321" s="51"/>
      <c r="X2321" s="51"/>
      <c r="Y2321" s="51"/>
      <c r="Z2321" s="51"/>
      <c r="AA2321" s="51"/>
      <c r="AB2321" s="51"/>
      <c r="AC2321" s="51"/>
      <c r="AD2321" s="51"/>
      <c r="AE2321" s="51"/>
      <c r="AF2321" s="51"/>
    </row>
    <row r="2322" spans="1:32">
      <c r="A2322" s="51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W2322" s="51"/>
      <c r="X2322" s="51"/>
      <c r="Y2322" s="51"/>
      <c r="Z2322" s="51"/>
      <c r="AA2322" s="51"/>
      <c r="AB2322" s="51"/>
      <c r="AC2322" s="51"/>
      <c r="AD2322" s="51"/>
      <c r="AE2322" s="51"/>
      <c r="AF2322" s="51"/>
    </row>
    <row r="2323" spans="1:32">
      <c r="A2323" s="51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W2323" s="51"/>
      <c r="X2323" s="51"/>
      <c r="Y2323" s="51"/>
      <c r="Z2323" s="51"/>
      <c r="AA2323" s="51"/>
      <c r="AB2323" s="51"/>
      <c r="AC2323" s="51"/>
      <c r="AD2323" s="51"/>
      <c r="AE2323" s="51"/>
      <c r="AF2323" s="51"/>
    </row>
    <row r="2324" spans="1:32">
      <c r="A2324" s="51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W2324" s="51"/>
      <c r="X2324" s="51"/>
      <c r="Y2324" s="51"/>
      <c r="Z2324" s="51"/>
      <c r="AA2324" s="51"/>
      <c r="AB2324" s="51"/>
      <c r="AC2324" s="51"/>
      <c r="AD2324" s="51"/>
      <c r="AE2324" s="51"/>
      <c r="AF2324" s="51"/>
    </row>
    <row r="2325" spans="1:32">
      <c r="A2325" s="51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W2325" s="51"/>
      <c r="X2325" s="51"/>
      <c r="Y2325" s="51"/>
      <c r="Z2325" s="51"/>
      <c r="AA2325" s="51"/>
      <c r="AB2325" s="51"/>
      <c r="AC2325" s="51"/>
      <c r="AD2325" s="51"/>
      <c r="AE2325" s="51"/>
      <c r="AF2325" s="51"/>
    </row>
    <row r="2326" spans="1:32">
      <c r="A2326" s="51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W2326" s="51"/>
      <c r="X2326" s="51"/>
      <c r="Y2326" s="51"/>
      <c r="Z2326" s="51"/>
      <c r="AA2326" s="51"/>
      <c r="AB2326" s="51"/>
      <c r="AC2326" s="51"/>
      <c r="AD2326" s="51"/>
      <c r="AE2326" s="51"/>
      <c r="AF2326" s="51"/>
    </row>
    <row r="2327" spans="1:32">
      <c r="A2327" s="51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W2327" s="51"/>
      <c r="X2327" s="51"/>
      <c r="Y2327" s="51"/>
      <c r="Z2327" s="51"/>
      <c r="AA2327" s="51"/>
      <c r="AB2327" s="51"/>
      <c r="AC2327" s="51"/>
      <c r="AD2327" s="51"/>
      <c r="AE2327" s="51"/>
      <c r="AF2327" s="51"/>
    </row>
    <row r="2328" spans="1:32">
      <c r="A2328" s="51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W2328" s="51"/>
      <c r="X2328" s="51"/>
      <c r="Y2328" s="51"/>
      <c r="Z2328" s="51"/>
      <c r="AA2328" s="51"/>
      <c r="AB2328" s="51"/>
      <c r="AC2328" s="51"/>
      <c r="AD2328" s="51"/>
      <c r="AE2328" s="51"/>
      <c r="AF2328" s="51"/>
    </row>
    <row r="2329" spans="1:32">
      <c r="A2329" s="51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W2329" s="51"/>
      <c r="X2329" s="51"/>
      <c r="Y2329" s="51"/>
      <c r="Z2329" s="51"/>
      <c r="AA2329" s="51"/>
      <c r="AB2329" s="51"/>
      <c r="AC2329" s="51"/>
      <c r="AD2329" s="51"/>
      <c r="AE2329" s="51"/>
      <c r="AF2329" s="51"/>
    </row>
    <row r="2330" spans="1:32">
      <c r="A2330" s="51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W2330" s="51"/>
      <c r="X2330" s="51"/>
      <c r="Y2330" s="51"/>
      <c r="Z2330" s="51"/>
      <c r="AA2330" s="51"/>
      <c r="AB2330" s="51"/>
      <c r="AC2330" s="51"/>
      <c r="AD2330" s="51"/>
      <c r="AE2330" s="51"/>
      <c r="AF2330" s="51"/>
    </row>
    <row r="2331" spans="1:32">
      <c r="A2331" s="51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W2331" s="51"/>
      <c r="X2331" s="51"/>
      <c r="Y2331" s="51"/>
      <c r="Z2331" s="51"/>
      <c r="AA2331" s="51"/>
      <c r="AB2331" s="51"/>
      <c r="AC2331" s="51"/>
      <c r="AD2331" s="51"/>
      <c r="AE2331" s="51"/>
      <c r="AF2331" s="51"/>
    </row>
    <row r="2332" spans="1:32">
      <c r="A2332" s="51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W2332" s="51"/>
      <c r="X2332" s="51"/>
      <c r="Y2332" s="51"/>
      <c r="Z2332" s="51"/>
      <c r="AA2332" s="51"/>
      <c r="AB2332" s="51"/>
      <c r="AC2332" s="51"/>
      <c r="AD2332" s="51"/>
      <c r="AE2332" s="51"/>
      <c r="AF2332" s="51"/>
    </row>
    <row r="2333" spans="1:32">
      <c r="A2333" s="51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W2333" s="51"/>
      <c r="X2333" s="51"/>
      <c r="Y2333" s="51"/>
      <c r="Z2333" s="51"/>
      <c r="AA2333" s="51"/>
      <c r="AB2333" s="51"/>
      <c r="AC2333" s="51"/>
      <c r="AD2333" s="51"/>
      <c r="AE2333" s="51"/>
      <c r="AF2333" s="51"/>
    </row>
    <row r="2334" spans="1:32">
      <c r="A2334" s="51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W2334" s="51"/>
      <c r="X2334" s="51"/>
      <c r="Y2334" s="51"/>
      <c r="Z2334" s="51"/>
      <c r="AA2334" s="51"/>
      <c r="AB2334" s="51"/>
      <c r="AC2334" s="51"/>
      <c r="AD2334" s="51"/>
      <c r="AE2334" s="51"/>
      <c r="AF2334" s="51"/>
    </row>
    <row r="2335" spans="1:32">
      <c r="A2335" s="51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W2335" s="51"/>
      <c r="X2335" s="51"/>
      <c r="Y2335" s="51"/>
      <c r="Z2335" s="51"/>
      <c r="AA2335" s="51"/>
      <c r="AB2335" s="51"/>
      <c r="AC2335" s="51"/>
      <c r="AD2335" s="51"/>
      <c r="AE2335" s="51"/>
      <c r="AF2335" s="51"/>
    </row>
    <row r="2336" spans="1:32">
      <c r="A2336" s="51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W2336" s="51"/>
      <c r="X2336" s="51"/>
      <c r="Y2336" s="51"/>
      <c r="Z2336" s="51"/>
      <c r="AA2336" s="51"/>
      <c r="AB2336" s="51"/>
      <c r="AC2336" s="51"/>
      <c r="AD2336" s="51"/>
      <c r="AE2336" s="51"/>
      <c r="AF2336" s="51"/>
    </row>
    <row r="2337" spans="1:32">
      <c r="A2337" s="51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W2337" s="51"/>
      <c r="X2337" s="51"/>
      <c r="Y2337" s="51"/>
      <c r="Z2337" s="51"/>
      <c r="AA2337" s="51"/>
      <c r="AB2337" s="51"/>
      <c r="AC2337" s="51"/>
      <c r="AD2337" s="51"/>
      <c r="AE2337" s="51"/>
      <c r="AF2337" s="51"/>
    </row>
    <row r="2338" spans="1:32">
      <c r="A2338" s="51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W2338" s="51"/>
      <c r="X2338" s="51"/>
      <c r="Y2338" s="51"/>
      <c r="Z2338" s="51"/>
      <c r="AA2338" s="51"/>
      <c r="AB2338" s="51"/>
      <c r="AC2338" s="51"/>
      <c r="AD2338" s="51"/>
      <c r="AE2338" s="51"/>
      <c r="AF2338" s="51"/>
    </row>
    <row r="2339" spans="1:32">
      <c r="A2339" s="51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W2339" s="51"/>
      <c r="X2339" s="51"/>
      <c r="Y2339" s="51"/>
      <c r="Z2339" s="51"/>
      <c r="AA2339" s="51"/>
      <c r="AB2339" s="51"/>
      <c r="AC2339" s="51"/>
      <c r="AD2339" s="51"/>
      <c r="AE2339" s="51"/>
      <c r="AF2339" s="51"/>
    </row>
    <row r="2340" spans="1:32">
      <c r="A2340" s="51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W2340" s="51"/>
      <c r="X2340" s="51"/>
      <c r="Y2340" s="51"/>
      <c r="Z2340" s="51"/>
      <c r="AA2340" s="51"/>
      <c r="AB2340" s="51"/>
      <c r="AC2340" s="51"/>
      <c r="AD2340" s="51"/>
      <c r="AE2340" s="51"/>
      <c r="AF2340" s="51"/>
    </row>
    <row r="2341" spans="1:32">
      <c r="A2341" s="51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W2341" s="51"/>
      <c r="X2341" s="51"/>
      <c r="Y2341" s="51"/>
      <c r="Z2341" s="51"/>
      <c r="AA2341" s="51"/>
      <c r="AB2341" s="51"/>
      <c r="AC2341" s="51"/>
      <c r="AD2341" s="51"/>
      <c r="AE2341" s="51"/>
      <c r="AF2341" s="51"/>
    </row>
    <row r="2342" spans="1:32">
      <c r="A2342" s="51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W2342" s="51"/>
      <c r="X2342" s="51"/>
      <c r="Y2342" s="51"/>
      <c r="Z2342" s="51"/>
      <c r="AA2342" s="51"/>
      <c r="AB2342" s="51"/>
      <c r="AC2342" s="51"/>
      <c r="AD2342" s="51"/>
      <c r="AE2342" s="51"/>
      <c r="AF2342" s="51"/>
    </row>
    <row r="2343" spans="1:32">
      <c r="A2343" s="51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W2343" s="51"/>
      <c r="X2343" s="51"/>
      <c r="Y2343" s="51"/>
      <c r="Z2343" s="51"/>
      <c r="AA2343" s="51"/>
      <c r="AB2343" s="51"/>
      <c r="AC2343" s="51"/>
      <c r="AD2343" s="51"/>
      <c r="AE2343" s="51"/>
      <c r="AF2343" s="51"/>
    </row>
    <row r="2344" spans="1:32">
      <c r="A2344" s="51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W2344" s="51"/>
      <c r="X2344" s="51"/>
      <c r="Y2344" s="51"/>
      <c r="Z2344" s="51"/>
      <c r="AA2344" s="51"/>
      <c r="AB2344" s="51"/>
      <c r="AC2344" s="51"/>
      <c r="AD2344" s="51"/>
      <c r="AE2344" s="51"/>
      <c r="AF2344" s="51"/>
    </row>
    <row r="2345" spans="1:32">
      <c r="A2345" s="51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W2345" s="51"/>
      <c r="X2345" s="51"/>
      <c r="Y2345" s="51"/>
      <c r="Z2345" s="51"/>
      <c r="AA2345" s="51"/>
      <c r="AB2345" s="51"/>
      <c r="AC2345" s="51"/>
      <c r="AD2345" s="51"/>
      <c r="AE2345" s="51"/>
      <c r="AF2345" s="51"/>
    </row>
    <row r="2346" spans="1:32">
      <c r="A2346" s="51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W2346" s="51"/>
      <c r="X2346" s="51"/>
      <c r="Y2346" s="51"/>
      <c r="Z2346" s="51"/>
      <c r="AA2346" s="51"/>
      <c r="AB2346" s="51"/>
      <c r="AC2346" s="51"/>
      <c r="AD2346" s="51"/>
      <c r="AE2346" s="51"/>
      <c r="AF2346" s="51"/>
    </row>
    <row r="2347" spans="1:32">
      <c r="A2347" s="51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W2347" s="51"/>
      <c r="X2347" s="51"/>
      <c r="Y2347" s="51"/>
      <c r="Z2347" s="51"/>
      <c r="AA2347" s="51"/>
      <c r="AB2347" s="51"/>
      <c r="AC2347" s="51"/>
      <c r="AD2347" s="51"/>
      <c r="AE2347" s="51"/>
      <c r="AF2347" s="51"/>
    </row>
    <row r="2348" spans="1:32">
      <c r="A2348" s="51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W2348" s="51"/>
      <c r="X2348" s="51"/>
      <c r="Y2348" s="51"/>
      <c r="Z2348" s="51"/>
      <c r="AA2348" s="51"/>
      <c r="AB2348" s="51"/>
      <c r="AC2348" s="51"/>
      <c r="AD2348" s="51"/>
      <c r="AE2348" s="51"/>
      <c r="AF2348" s="51"/>
    </row>
    <row r="2349" spans="1:32">
      <c r="A2349" s="51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W2349" s="51"/>
      <c r="X2349" s="51"/>
      <c r="Y2349" s="51"/>
      <c r="Z2349" s="51"/>
      <c r="AA2349" s="51"/>
      <c r="AB2349" s="51"/>
      <c r="AC2349" s="51"/>
      <c r="AD2349" s="51"/>
      <c r="AE2349" s="51"/>
      <c r="AF2349" s="51"/>
    </row>
    <row r="2350" spans="1:32">
      <c r="A2350" s="51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W2350" s="51"/>
      <c r="X2350" s="51"/>
      <c r="Y2350" s="51"/>
      <c r="Z2350" s="51"/>
      <c r="AA2350" s="51"/>
      <c r="AB2350" s="51"/>
      <c r="AC2350" s="51"/>
      <c r="AD2350" s="51"/>
      <c r="AE2350" s="51"/>
      <c r="AF2350" s="51"/>
    </row>
    <row r="2351" spans="1:32">
      <c r="A2351" s="51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W2351" s="51"/>
      <c r="X2351" s="51"/>
      <c r="Y2351" s="51"/>
      <c r="Z2351" s="51"/>
      <c r="AA2351" s="51"/>
      <c r="AB2351" s="51"/>
      <c r="AC2351" s="51"/>
      <c r="AD2351" s="51"/>
      <c r="AE2351" s="51"/>
      <c r="AF2351" s="51"/>
    </row>
    <row r="2352" spans="1:32">
      <c r="A2352" s="51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W2352" s="51"/>
      <c r="X2352" s="51"/>
      <c r="Y2352" s="51"/>
      <c r="Z2352" s="51"/>
      <c r="AA2352" s="51"/>
      <c r="AB2352" s="51"/>
      <c r="AC2352" s="51"/>
      <c r="AD2352" s="51"/>
      <c r="AE2352" s="51"/>
      <c r="AF2352" s="51"/>
    </row>
    <row r="2353" spans="1:32">
      <c r="A2353" s="51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W2353" s="51"/>
      <c r="X2353" s="51"/>
      <c r="Y2353" s="51"/>
      <c r="Z2353" s="51"/>
      <c r="AA2353" s="51"/>
      <c r="AB2353" s="51"/>
      <c r="AC2353" s="51"/>
      <c r="AD2353" s="51"/>
      <c r="AE2353" s="51"/>
      <c r="AF2353" s="51"/>
    </row>
    <row r="2354" spans="1:32">
      <c r="A2354" s="51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W2354" s="51"/>
      <c r="X2354" s="51"/>
      <c r="Y2354" s="51"/>
      <c r="Z2354" s="51"/>
      <c r="AA2354" s="51"/>
      <c r="AB2354" s="51"/>
      <c r="AC2354" s="51"/>
      <c r="AD2354" s="51"/>
      <c r="AE2354" s="51"/>
      <c r="AF2354" s="51"/>
    </row>
    <row r="2355" spans="1:32">
      <c r="A2355" s="51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W2355" s="51"/>
      <c r="X2355" s="51"/>
      <c r="Y2355" s="51"/>
      <c r="Z2355" s="51"/>
      <c r="AA2355" s="51"/>
      <c r="AB2355" s="51"/>
      <c r="AC2355" s="51"/>
      <c r="AD2355" s="51"/>
      <c r="AE2355" s="51"/>
      <c r="AF2355" s="51"/>
    </row>
    <row r="2356" spans="1:32">
      <c r="A2356" s="51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W2356" s="51"/>
      <c r="X2356" s="51"/>
      <c r="Y2356" s="51"/>
      <c r="Z2356" s="51"/>
      <c r="AA2356" s="51"/>
      <c r="AB2356" s="51"/>
      <c r="AC2356" s="51"/>
      <c r="AD2356" s="51"/>
      <c r="AE2356" s="51"/>
      <c r="AF2356" s="51"/>
    </row>
    <row r="2357" spans="1:32">
      <c r="A2357" s="51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W2357" s="51"/>
      <c r="X2357" s="51"/>
      <c r="Y2357" s="51"/>
      <c r="Z2357" s="51"/>
      <c r="AA2357" s="51"/>
      <c r="AB2357" s="51"/>
      <c r="AC2357" s="51"/>
      <c r="AD2357" s="51"/>
      <c r="AE2357" s="51"/>
      <c r="AF2357" s="51"/>
    </row>
    <row r="2358" spans="1:32">
      <c r="A2358" s="51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W2358" s="51"/>
      <c r="X2358" s="51"/>
      <c r="Y2358" s="51"/>
      <c r="Z2358" s="51"/>
      <c r="AA2358" s="51"/>
      <c r="AB2358" s="51"/>
      <c r="AC2358" s="51"/>
      <c r="AD2358" s="51"/>
      <c r="AE2358" s="51"/>
      <c r="AF2358" s="51"/>
    </row>
    <row r="2359" spans="1:32">
      <c r="A2359" s="51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W2359" s="51"/>
      <c r="X2359" s="51"/>
      <c r="Y2359" s="51"/>
      <c r="Z2359" s="51"/>
      <c r="AA2359" s="51"/>
      <c r="AB2359" s="51"/>
      <c r="AC2359" s="51"/>
      <c r="AD2359" s="51"/>
      <c r="AE2359" s="51"/>
      <c r="AF2359" s="51"/>
    </row>
    <row r="2360" spans="1:32">
      <c r="A2360" s="51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W2360" s="51"/>
      <c r="X2360" s="51"/>
      <c r="Y2360" s="51"/>
      <c r="Z2360" s="51"/>
      <c r="AA2360" s="51"/>
      <c r="AB2360" s="51"/>
      <c r="AC2360" s="51"/>
      <c r="AD2360" s="51"/>
      <c r="AE2360" s="51"/>
      <c r="AF2360" s="51"/>
    </row>
    <row r="2361" spans="1:32">
      <c r="A2361" s="51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W2361" s="51"/>
      <c r="X2361" s="51"/>
      <c r="Y2361" s="51"/>
      <c r="Z2361" s="51"/>
      <c r="AA2361" s="51"/>
      <c r="AB2361" s="51"/>
      <c r="AC2361" s="51"/>
      <c r="AD2361" s="51"/>
      <c r="AE2361" s="51"/>
      <c r="AF2361" s="51"/>
    </row>
    <row r="2362" spans="1:32">
      <c r="A2362" s="51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W2362" s="51"/>
      <c r="X2362" s="51"/>
      <c r="Y2362" s="51"/>
      <c r="Z2362" s="51"/>
      <c r="AA2362" s="51"/>
      <c r="AB2362" s="51"/>
      <c r="AC2362" s="51"/>
      <c r="AD2362" s="51"/>
      <c r="AE2362" s="51"/>
      <c r="AF2362" s="51"/>
    </row>
    <row r="2363" spans="1:32">
      <c r="A2363" s="51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W2363" s="51"/>
      <c r="X2363" s="51"/>
      <c r="Y2363" s="51"/>
      <c r="Z2363" s="51"/>
      <c r="AA2363" s="51"/>
      <c r="AB2363" s="51"/>
      <c r="AC2363" s="51"/>
      <c r="AD2363" s="51"/>
      <c r="AE2363" s="51"/>
      <c r="AF2363" s="51"/>
    </row>
    <row r="2364" spans="1:32">
      <c r="A2364" s="51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W2364" s="51"/>
      <c r="X2364" s="51"/>
      <c r="Y2364" s="51"/>
      <c r="Z2364" s="51"/>
      <c r="AA2364" s="51"/>
      <c r="AB2364" s="51"/>
      <c r="AC2364" s="51"/>
      <c r="AD2364" s="51"/>
      <c r="AE2364" s="51"/>
      <c r="AF2364" s="51"/>
    </row>
    <row r="2365" spans="1:32">
      <c r="A2365" s="51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W2365" s="51"/>
      <c r="X2365" s="51"/>
      <c r="Y2365" s="51"/>
      <c r="Z2365" s="51"/>
      <c r="AA2365" s="51"/>
      <c r="AB2365" s="51"/>
      <c r="AC2365" s="51"/>
      <c r="AD2365" s="51"/>
      <c r="AE2365" s="51"/>
      <c r="AF2365" s="51"/>
    </row>
    <row r="2366" spans="1:32">
      <c r="A2366" s="51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W2366" s="51"/>
      <c r="X2366" s="51"/>
      <c r="Y2366" s="51"/>
      <c r="Z2366" s="51"/>
      <c r="AA2366" s="51"/>
      <c r="AB2366" s="51"/>
      <c r="AC2366" s="51"/>
      <c r="AD2366" s="51"/>
      <c r="AE2366" s="51"/>
      <c r="AF2366" s="51"/>
    </row>
    <row r="2367" spans="1:32">
      <c r="A2367" s="51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W2367" s="51"/>
      <c r="X2367" s="51"/>
      <c r="Y2367" s="51"/>
      <c r="Z2367" s="51"/>
      <c r="AA2367" s="51"/>
      <c r="AB2367" s="51"/>
      <c r="AC2367" s="51"/>
      <c r="AD2367" s="51"/>
      <c r="AE2367" s="51"/>
      <c r="AF2367" s="51"/>
    </row>
    <row r="2368" spans="1:32">
      <c r="A2368" s="51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W2368" s="51"/>
      <c r="X2368" s="51"/>
      <c r="Y2368" s="51"/>
      <c r="Z2368" s="51"/>
      <c r="AA2368" s="51"/>
      <c r="AB2368" s="51"/>
      <c r="AC2368" s="51"/>
      <c r="AD2368" s="51"/>
      <c r="AE2368" s="51"/>
      <c r="AF2368" s="51"/>
    </row>
    <row r="2369" spans="1:32">
      <c r="A2369" s="51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W2369" s="51"/>
      <c r="X2369" s="51"/>
      <c r="Y2369" s="51"/>
      <c r="Z2369" s="51"/>
      <c r="AA2369" s="51"/>
      <c r="AB2369" s="51"/>
      <c r="AC2369" s="51"/>
      <c r="AD2369" s="51"/>
      <c r="AE2369" s="51"/>
      <c r="AF2369" s="51"/>
    </row>
    <row r="2370" spans="1:32">
      <c r="A2370" s="51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W2370" s="51"/>
      <c r="X2370" s="51"/>
      <c r="Y2370" s="51"/>
      <c r="Z2370" s="51"/>
      <c r="AA2370" s="51"/>
      <c r="AB2370" s="51"/>
      <c r="AC2370" s="51"/>
      <c r="AD2370" s="51"/>
      <c r="AE2370" s="51"/>
      <c r="AF2370" s="51"/>
    </row>
    <row r="2371" spans="1:32">
      <c r="A2371" s="51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W2371" s="51"/>
      <c r="X2371" s="51"/>
      <c r="Y2371" s="51"/>
      <c r="Z2371" s="51"/>
      <c r="AA2371" s="51"/>
      <c r="AB2371" s="51"/>
      <c r="AC2371" s="51"/>
      <c r="AD2371" s="51"/>
      <c r="AE2371" s="51"/>
      <c r="AF2371" s="51"/>
    </row>
    <row r="2372" spans="1:32">
      <c r="A2372" s="51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W2372" s="51"/>
      <c r="X2372" s="51"/>
      <c r="Y2372" s="51"/>
      <c r="Z2372" s="51"/>
      <c r="AA2372" s="51"/>
      <c r="AB2372" s="51"/>
      <c r="AC2372" s="51"/>
      <c r="AD2372" s="51"/>
      <c r="AE2372" s="51"/>
      <c r="AF2372" s="51"/>
    </row>
    <row r="2373" spans="1:32">
      <c r="A2373" s="51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W2373" s="51"/>
      <c r="X2373" s="51"/>
      <c r="Y2373" s="51"/>
      <c r="Z2373" s="51"/>
      <c r="AA2373" s="51"/>
      <c r="AB2373" s="51"/>
      <c r="AC2373" s="51"/>
      <c r="AD2373" s="51"/>
      <c r="AE2373" s="51"/>
      <c r="AF2373" s="51"/>
    </row>
    <row r="2374" spans="1:32">
      <c r="A2374" s="51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W2374" s="51"/>
      <c r="X2374" s="51"/>
      <c r="Y2374" s="51"/>
      <c r="Z2374" s="51"/>
      <c r="AA2374" s="51"/>
      <c r="AB2374" s="51"/>
      <c r="AC2374" s="51"/>
      <c r="AD2374" s="51"/>
      <c r="AE2374" s="51"/>
      <c r="AF2374" s="51"/>
    </row>
    <row r="2375" spans="1:32">
      <c r="A2375" s="51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W2375" s="51"/>
      <c r="X2375" s="51"/>
      <c r="Y2375" s="51"/>
      <c r="Z2375" s="51"/>
      <c r="AA2375" s="51"/>
      <c r="AB2375" s="51"/>
      <c r="AC2375" s="51"/>
      <c r="AD2375" s="51"/>
      <c r="AE2375" s="51"/>
      <c r="AF2375" s="51"/>
    </row>
    <row r="2376" spans="1:32">
      <c r="A2376" s="51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W2376" s="51"/>
      <c r="X2376" s="51"/>
      <c r="Y2376" s="51"/>
      <c r="Z2376" s="51"/>
      <c r="AA2376" s="51"/>
      <c r="AB2376" s="51"/>
      <c r="AC2376" s="51"/>
      <c r="AD2376" s="51"/>
      <c r="AE2376" s="51"/>
      <c r="AF2376" s="51"/>
    </row>
    <row r="2377" spans="1:32">
      <c r="A2377" s="51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W2377" s="51"/>
      <c r="X2377" s="51"/>
      <c r="Y2377" s="51"/>
      <c r="Z2377" s="51"/>
      <c r="AA2377" s="51"/>
      <c r="AB2377" s="51"/>
      <c r="AC2377" s="51"/>
      <c r="AD2377" s="51"/>
      <c r="AE2377" s="51"/>
      <c r="AF2377" s="51"/>
    </row>
    <row r="2378" spans="1:32">
      <c r="A2378" s="51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W2378" s="51"/>
      <c r="X2378" s="51"/>
      <c r="Y2378" s="51"/>
      <c r="Z2378" s="51"/>
      <c r="AA2378" s="51"/>
      <c r="AB2378" s="51"/>
      <c r="AC2378" s="51"/>
      <c r="AD2378" s="51"/>
      <c r="AE2378" s="51"/>
      <c r="AF2378" s="51"/>
    </row>
    <row r="2379" spans="1:32">
      <c r="A2379" s="51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W2379" s="51"/>
      <c r="X2379" s="51"/>
      <c r="Y2379" s="51"/>
      <c r="Z2379" s="51"/>
      <c r="AA2379" s="51"/>
      <c r="AB2379" s="51"/>
      <c r="AC2379" s="51"/>
      <c r="AD2379" s="51"/>
      <c r="AE2379" s="51"/>
      <c r="AF2379" s="51"/>
    </row>
    <row r="2380" spans="1:32">
      <c r="A2380" s="51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W2380" s="51"/>
      <c r="X2380" s="51"/>
      <c r="Y2380" s="51"/>
      <c r="Z2380" s="51"/>
      <c r="AA2380" s="51"/>
      <c r="AB2380" s="51"/>
      <c r="AC2380" s="51"/>
      <c r="AD2380" s="51"/>
      <c r="AE2380" s="51"/>
      <c r="AF2380" s="51"/>
    </row>
    <row r="2381" spans="1:32">
      <c r="A2381" s="51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W2381" s="51"/>
      <c r="X2381" s="51"/>
      <c r="Y2381" s="51"/>
      <c r="Z2381" s="51"/>
      <c r="AA2381" s="51"/>
      <c r="AB2381" s="51"/>
      <c r="AC2381" s="51"/>
      <c r="AD2381" s="51"/>
      <c r="AE2381" s="51"/>
      <c r="AF2381" s="51"/>
    </row>
    <row r="2382" spans="1:32">
      <c r="A2382" s="51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W2382" s="51"/>
      <c r="X2382" s="51"/>
      <c r="Y2382" s="51"/>
      <c r="Z2382" s="51"/>
      <c r="AA2382" s="51"/>
      <c r="AB2382" s="51"/>
      <c r="AC2382" s="51"/>
      <c r="AD2382" s="51"/>
      <c r="AE2382" s="51"/>
      <c r="AF2382" s="51"/>
    </row>
    <row r="2383" spans="1:32">
      <c r="A2383" s="51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W2383" s="51"/>
      <c r="X2383" s="51"/>
      <c r="Y2383" s="51"/>
      <c r="Z2383" s="51"/>
      <c r="AA2383" s="51"/>
      <c r="AB2383" s="51"/>
      <c r="AC2383" s="51"/>
      <c r="AD2383" s="51"/>
      <c r="AE2383" s="51"/>
      <c r="AF2383" s="51"/>
    </row>
    <row r="2384" spans="1:32">
      <c r="A2384" s="51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W2384" s="51"/>
      <c r="X2384" s="51"/>
      <c r="Y2384" s="51"/>
      <c r="Z2384" s="51"/>
      <c r="AA2384" s="51"/>
      <c r="AB2384" s="51"/>
      <c r="AC2384" s="51"/>
      <c r="AD2384" s="51"/>
      <c r="AE2384" s="51"/>
      <c r="AF2384" s="51"/>
    </row>
    <row r="2385" spans="1:32">
      <c r="A2385" s="51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W2385" s="51"/>
      <c r="X2385" s="51"/>
      <c r="Y2385" s="51"/>
      <c r="Z2385" s="51"/>
      <c r="AA2385" s="51"/>
      <c r="AB2385" s="51"/>
      <c r="AC2385" s="51"/>
      <c r="AD2385" s="51"/>
      <c r="AE2385" s="51"/>
      <c r="AF2385" s="51"/>
    </row>
    <row r="2386" spans="1:32">
      <c r="A2386" s="51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W2386" s="51"/>
      <c r="X2386" s="51"/>
      <c r="Y2386" s="51"/>
      <c r="Z2386" s="51"/>
      <c r="AA2386" s="51"/>
      <c r="AB2386" s="51"/>
      <c r="AC2386" s="51"/>
      <c r="AD2386" s="51"/>
      <c r="AE2386" s="51"/>
      <c r="AF2386" s="51"/>
    </row>
    <row r="2387" spans="1:32">
      <c r="A2387" s="51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W2387" s="51"/>
      <c r="X2387" s="51"/>
      <c r="Y2387" s="51"/>
      <c r="Z2387" s="51"/>
      <c r="AA2387" s="51"/>
      <c r="AB2387" s="51"/>
      <c r="AC2387" s="51"/>
      <c r="AD2387" s="51"/>
      <c r="AE2387" s="51"/>
      <c r="AF2387" s="51"/>
    </row>
    <row r="2388" spans="1:32">
      <c r="A2388" s="51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W2388" s="51"/>
      <c r="X2388" s="51"/>
      <c r="Y2388" s="51"/>
      <c r="Z2388" s="51"/>
      <c r="AA2388" s="51"/>
      <c r="AB2388" s="51"/>
      <c r="AC2388" s="51"/>
      <c r="AD2388" s="51"/>
      <c r="AE2388" s="51"/>
      <c r="AF2388" s="51"/>
    </row>
    <row r="2389" spans="1:32">
      <c r="A2389" s="51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W2389" s="51"/>
      <c r="X2389" s="51"/>
      <c r="Y2389" s="51"/>
      <c r="Z2389" s="51"/>
      <c r="AA2389" s="51"/>
      <c r="AB2389" s="51"/>
      <c r="AC2389" s="51"/>
      <c r="AD2389" s="51"/>
      <c r="AE2389" s="51"/>
      <c r="AF2389" s="51"/>
    </row>
    <row r="2390" spans="1:32">
      <c r="A2390" s="51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W2390" s="51"/>
      <c r="X2390" s="51"/>
      <c r="Y2390" s="51"/>
      <c r="Z2390" s="51"/>
      <c r="AA2390" s="51"/>
      <c r="AB2390" s="51"/>
      <c r="AC2390" s="51"/>
      <c r="AD2390" s="51"/>
      <c r="AE2390" s="51"/>
      <c r="AF2390" s="51"/>
    </row>
    <row r="2391" spans="1:32">
      <c r="A2391" s="51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W2391" s="51"/>
      <c r="X2391" s="51"/>
      <c r="Y2391" s="51"/>
      <c r="Z2391" s="51"/>
      <c r="AA2391" s="51"/>
      <c r="AB2391" s="51"/>
      <c r="AC2391" s="51"/>
      <c r="AD2391" s="51"/>
      <c r="AE2391" s="51"/>
      <c r="AF2391" s="51"/>
    </row>
    <row r="2392" spans="1:32">
      <c r="A2392" s="51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W2392" s="51"/>
      <c r="X2392" s="51"/>
      <c r="Y2392" s="51"/>
      <c r="Z2392" s="51"/>
      <c r="AA2392" s="51"/>
      <c r="AB2392" s="51"/>
      <c r="AC2392" s="51"/>
      <c r="AD2392" s="51"/>
      <c r="AE2392" s="51"/>
      <c r="AF2392" s="51"/>
    </row>
    <row r="2393" spans="1:32">
      <c r="A2393" s="51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W2393" s="51"/>
      <c r="X2393" s="51"/>
      <c r="Y2393" s="51"/>
      <c r="Z2393" s="51"/>
      <c r="AA2393" s="51"/>
      <c r="AB2393" s="51"/>
      <c r="AC2393" s="51"/>
      <c r="AD2393" s="51"/>
      <c r="AE2393" s="51"/>
      <c r="AF2393" s="51"/>
    </row>
    <row r="2394" spans="1:32">
      <c r="A2394" s="51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W2394" s="51"/>
      <c r="X2394" s="51"/>
      <c r="Y2394" s="51"/>
      <c r="Z2394" s="51"/>
      <c r="AA2394" s="51"/>
      <c r="AB2394" s="51"/>
      <c r="AC2394" s="51"/>
      <c r="AD2394" s="51"/>
      <c r="AE2394" s="51"/>
      <c r="AF2394" s="51"/>
    </row>
    <row r="2395" spans="1:32">
      <c r="A2395" s="51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W2395" s="51"/>
      <c r="X2395" s="51"/>
      <c r="Y2395" s="51"/>
      <c r="Z2395" s="51"/>
      <c r="AA2395" s="51"/>
      <c r="AB2395" s="51"/>
      <c r="AC2395" s="51"/>
      <c r="AD2395" s="51"/>
      <c r="AE2395" s="51"/>
      <c r="AF2395" s="51"/>
    </row>
    <row r="2396" spans="1:32">
      <c r="A2396" s="51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W2396" s="51"/>
      <c r="X2396" s="51"/>
      <c r="Y2396" s="51"/>
      <c r="Z2396" s="51"/>
      <c r="AA2396" s="51"/>
      <c r="AB2396" s="51"/>
      <c r="AC2396" s="51"/>
      <c r="AD2396" s="51"/>
      <c r="AE2396" s="51"/>
      <c r="AF2396" s="51"/>
    </row>
    <row r="2397" spans="1:32">
      <c r="A2397" s="51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W2397" s="51"/>
      <c r="X2397" s="51"/>
      <c r="Y2397" s="51"/>
      <c r="Z2397" s="51"/>
      <c r="AA2397" s="51"/>
      <c r="AB2397" s="51"/>
      <c r="AC2397" s="51"/>
      <c r="AD2397" s="51"/>
      <c r="AE2397" s="51"/>
      <c r="AF2397" s="51"/>
    </row>
    <row r="2398" spans="1:32">
      <c r="A2398" s="51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W2398" s="51"/>
      <c r="X2398" s="51"/>
      <c r="Y2398" s="51"/>
      <c r="Z2398" s="51"/>
      <c r="AA2398" s="51"/>
      <c r="AB2398" s="51"/>
      <c r="AC2398" s="51"/>
      <c r="AD2398" s="51"/>
      <c r="AE2398" s="51"/>
      <c r="AF2398" s="51"/>
    </row>
    <row r="2399" spans="1:32">
      <c r="A2399" s="51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W2399" s="51"/>
      <c r="X2399" s="51"/>
      <c r="Y2399" s="51"/>
      <c r="Z2399" s="51"/>
      <c r="AA2399" s="51"/>
      <c r="AB2399" s="51"/>
      <c r="AC2399" s="51"/>
      <c r="AD2399" s="51"/>
      <c r="AE2399" s="51"/>
      <c r="AF2399" s="51"/>
    </row>
    <row r="2400" spans="1:32">
      <c r="A2400" s="51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W2400" s="51"/>
      <c r="X2400" s="51"/>
      <c r="Y2400" s="51"/>
      <c r="Z2400" s="51"/>
      <c r="AA2400" s="51"/>
      <c r="AB2400" s="51"/>
      <c r="AC2400" s="51"/>
      <c r="AD2400" s="51"/>
      <c r="AE2400" s="51"/>
      <c r="AF2400" s="51"/>
    </row>
    <row r="2401" spans="1:32">
      <c r="A2401" s="51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W2401" s="51"/>
      <c r="X2401" s="51"/>
      <c r="Y2401" s="51"/>
      <c r="Z2401" s="51"/>
      <c r="AA2401" s="51"/>
      <c r="AB2401" s="51"/>
      <c r="AC2401" s="51"/>
      <c r="AD2401" s="51"/>
      <c r="AE2401" s="51"/>
      <c r="AF2401" s="51"/>
    </row>
    <row r="2402" spans="1:32">
      <c r="A2402" s="51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W2402" s="51"/>
      <c r="X2402" s="51"/>
      <c r="Y2402" s="51"/>
      <c r="Z2402" s="51"/>
      <c r="AA2402" s="51"/>
      <c r="AB2402" s="51"/>
      <c r="AC2402" s="51"/>
      <c r="AD2402" s="51"/>
      <c r="AE2402" s="51"/>
      <c r="AF2402" s="51"/>
    </row>
    <row r="2403" spans="1:32">
      <c r="A2403" s="51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W2403" s="51"/>
      <c r="X2403" s="51"/>
      <c r="Y2403" s="51"/>
      <c r="Z2403" s="51"/>
      <c r="AA2403" s="51"/>
      <c r="AB2403" s="51"/>
      <c r="AC2403" s="51"/>
      <c r="AD2403" s="51"/>
      <c r="AE2403" s="51"/>
      <c r="AF2403" s="51"/>
    </row>
    <row r="2404" spans="1:32">
      <c r="A2404" s="51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W2404" s="51"/>
      <c r="X2404" s="51"/>
      <c r="Y2404" s="51"/>
      <c r="Z2404" s="51"/>
      <c r="AA2404" s="51"/>
      <c r="AB2404" s="51"/>
      <c r="AC2404" s="51"/>
      <c r="AD2404" s="51"/>
      <c r="AE2404" s="51"/>
      <c r="AF2404" s="51"/>
    </row>
    <row r="2405" spans="1:32">
      <c r="A2405" s="51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W2405" s="51"/>
      <c r="X2405" s="51"/>
      <c r="Y2405" s="51"/>
      <c r="Z2405" s="51"/>
      <c r="AA2405" s="51"/>
      <c r="AB2405" s="51"/>
      <c r="AC2405" s="51"/>
      <c r="AD2405" s="51"/>
      <c r="AE2405" s="51"/>
      <c r="AF2405" s="51"/>
    </row>
    <row r="2406" spans="1:32">
      <c r="A2406" s="51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W2406" s="51"/>
      <c r="X2406" s="51"/>
      <c r="Y2406" s="51"/>
      <c r="Z2406" s="51"/>
      <c r="AA2406" s="51"/>
      <c r="AB2406" s="51"/>
      <c r="AC2406" s="51"/>
      <c r="AD2406" s="51"/>
      <c r="AE2406" s="51"/>
      <c r="AF2406" s="51"/>
    </row>
    <row r="2407" spans="1:32">
      <c r="A2407" s="51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W2407" s="51"/>
      <c r="X2407" s="51"/>
      <c r="Y2407" s="51"/>
      <c r="Z2407" s="51"/>
      <c r="AA2407" s="51"/>
      <c r="AB2407" s="51"/>
      <c r="AC2407" s="51"/>
      <c r="AD2407" s="51"/>
      <c r="AE2407" s="51"/>
      <c r="AF2407" s="51"/>
    </row>
    <row r="2408" spans="1:32">
      <c r="A2408" s="51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W2408" s="51"/>
      <c r="X2408" s="51"/>
      <c r="Y2408" s="51"/>
      <c r="Z2408" s="51"/>
      <c r="AA2408" s="51"/>
      <c r="AB2408" s="51"/>
      <c r="AC2408" s="51"/>
      <c r="AD2408" s="51"/>
      <c r="AE2408" s="51"/>
      <c r="AF2408" s="51"/>
    </row>
    <row r="2409" spans="1:32">
      <c r="A2409" s="51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W2409" s="51"/>
      <c r="X2409" s="51"/>
      <c r="Y2409" s="51"/>
      <c r="Z2409" s="51"/>
      <c r="AA2409" s="51"/>
      <c r="AB2409" s="51"/>
      <c r="AC2409" s="51"/>
      <c r="AD2409" s="51"/>
      <c r="AE2409" s="51"/>
      <c r="AF2409" s="51"/>
    </row>
    <row r="2410" spans="1:32">
      <c r="A2410" s="51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W2410" s="51"/>
      <c r="X2410" s="51"/>
      <c r="Y2410" s="51"/>
      <c r="Z2410" s="51"/>
      <c r="AA2410" s="51"/>
      <c r="AB2410" s="51"/>
      <c r="AC2410" s="51"/>
      <c r="AD2410" s="51"/>
      <c r="AE2410" s="51"/>
      <c r="AF2410" s="51"/>
    </row>
    <row r="2411" spans="1:32">
      <c r="A2411" s="51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W2411" s="51"/>
      <c r="X2411" s="51"/>
      <c r="Y2411" s="51"/>
      <c r="Z2411" s="51"/>
      <c r="AA2411" s="51"/>
      <c r="AB2411" s="51"/>
      <c r="AC2411" s="51"/>
      <c r="AD2411" s="51"/>
      <c r="AE2411" s="51"/>
      <c r="AF2411" s="51"/>
    </row>
    <row r="2412" spans="1:32">
      <c r="A2412" s="51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W2412" s="51"/>
      <c r="X2412" s="51"/>
      <c r="Y2412" s="51"/>
      <c r="Z2412" s="51"/>
      <c r="AA2412" s="51"/>
      <c r="AB2412" s="51"/>
      <c r="AC2412" s="51"/>
      <c r="AD2412" s="51"/>
      <c r="AE2412" s="51"/>
      <c r="AF2412" s="51"/>
    </row>
    <row r="2413" spans="1:32">
      <c r="A2413" s="51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W2413" s="51"/>
      <c r="X2413" s="51"/>
      <c r="Y2413" s="51"/>
      <c r="Z2413" s="51"/>
      <c r="AA2413" s="51"/>
      <c r="AB2413" s="51"/>
      <c r="AC2413" s="51"/>
      <c r="AD2413" s="51"/>
      <c r="AE2413" s="51"/>
      <c r="AF2413" s="51"/>
    </row>
    <row r="2414" spans="1:32">
      <c r="A2414" s="51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W2414" s="51"/>
      <c r="X2414" s="51"/>
      <c r="Y2414" s="51"/>
      <c r="Z2414" s="51"/>
      <c r="AA2414" s="51"/>
      <c r="AB2414" s="51"/>
      <c r="AC2414" s="51"/>
      <c r="AD2414" s="51"/>
      <c r="AE2414" s="51"/>
      <c r="AF2414" s="51"/>
    </row>
    <row r="2415" spans="1:32">
      <c r="A2415" s="51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W2415" s="51"/>
      <c r="X2415" s="51"/>
      <c r="Y2415" s="51"/>
      <c r="Z2415" s="51"/>
      <c r="AA2415" s="51"/>
      <c r="AB2415" s="51"/>
      <c r="AC2415" s="51"/>
      <c r="AD2415" s="51"/>
      <c r="AE2415" s="51"/>
      <c r="AF2415" s="51"/>
    </row>
    <row r="2416" spans="1:32">
      <c r="A2416" s="51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W2416" s="51"/>
      <c r="X2416" s="51"/>
      <c r="Y2416" s="51"/>
      <c r="Z2416" s="51"/>
      <c r="AA2416" s="51"/>
      <c r="AB2416" s="51"/>
      <c r="AC2416" s="51"/>
      <c r="AD2416" s="51"/>
      <c r="AE2416" s="51"/>
      <c r="AF2416" s="51"/>
    </row>
    <row r="2417" spans="1:32">
      <c r="A2417" s="51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W2417" s="51"/>
      <c r="X2417" s="51"/>
      <c r="Y2417" s="51"/>
      <c r="Z2417" s="51"/>
      <c r="AA2417" s="51"/>
      <c r="AB2417" s="51"/>
      <c r="AC2417" s="51"/>
      <c r="AD2417" s="51"/>
      <c r="AE2417" s="51"/>
      <c r="AF2417" s="51"/>
    </row>
    <row r="2418" spans="1:32">
      <c r="A2418" s="51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W2418" s="51"/>
      <c r="X2418" s="51"/>
      <c r="Y2418" s="51"/>
      <c r="Z2418" s="51"/>
      <c r="AA2418" s="51"/>
      <c r="AB2418" s="51"/>
      <c r="AC2418" s="51"/>
      <c r="AD2418" s="51"/>
      <c r="AE2418" s="51"/>
      <c r="AF2418" s="51"/>
    </row>
    <row r="2419" spans="1:32">
      <c r="A2419" s="51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W2419" s="51"/>
      <c r="X2419" s="51"/>
      <c r="Y2419" s="51"/>
      <c r="Z2419" s="51"/>
      <c r="AA2419" s="51"/>
      <c r="AB2419" s="51"/>
      <c r="AC2419" s="51"/>
      <c r="AD2419" s="51"/>
      <c r="AE2419" s="51"/>
      <c r="AF2419" s="51"/>
    </row>
    <row r="2420" spans="1:32">
      <c r="A2420" s="51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W2420" s="51"/>
      <c r="X2420" s="51"/>
      <c r="Y2420" s="51"/>
      <c r="Z2420" s="51"/>
      <c r="AA2420" s="51"/>
      <c r="AB2420" s="51"/>
      <c r="AC2420" s="51"/>
      <c r="AD2420" s="51"/>
      <c r="AE2420" s="51"/>
      <c r="AF2420" s="51"/>
    </row>
    <row r="2421" spans="1:32">
      <c r="A2421" s="51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W2421" s="51"/>
      <c r="X2421" s="51"/>
      <c r="Y2421" s="51"/>
      <c r="Z2421" s="51"/>
      <c r="AA2421" s="51"/>
      <c r="AB2421" s="51"/>
      <c r="AC2421" s="51"/>
      <c r="AD2421" s="51"/>
      <c r="AE2421" s="51"/>
      <c r="AF2421" s="51"/>
    </row>
    <row r="2422" spans="1:32">
      <c r="A2422" s="51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W2422" s="51"/>
      <c r="X2422" s="51"/>
      <c r="Y2422" s="51"/>
      <c r="Z2422" s="51"/>
      <c r="AA2422" s="51"/>
      <c r="AB2422" s="51"/>
      <c r="AC2422" s="51"/>
      <c r="AD2422" s="51"/>
      <c r="AE2422" s="51"/>
      <c r="AF2422" s="51"/>
    </row>
    <row r="2423" spans="1:32">
      <c r="A2423" s="51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W2423" s="51"/>
      <c r="X2423" s="51"/>
      <c r="Y2423" s="51"/>
      <c r="Z2423" s="51"/>
      <c r="AA2423" s="51"/>
      <c r="AB2423" s="51"/>
      <c r="AC2423" s="51"/>
      <c r="AD2423" s="51"/>
      <c r="AE2423" s="51"/>
      <c r="AF2423" s="51"/>
    </row>
    <row r="2424" spans="1:32">
      <c r="A2424" s="51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W2424" s="51"/>
      <c r="X2424" s="51"/>
      <c r="Y2424" s="51"/>
      <c r="Z2424" s="51"/>
      <c r="AA2424" s="51"/>
      <c r="AB2424" s="51"/>
      <c r="AC2424" s="51"/>
      <c r="AD2424" s="51"/>
      <c r="AE2424" s="51"/>
      <c r="AF2424" s="51"/>
    </row>
    <row r="2425" spans="1:32">
      <c r="A2425" s="51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W2425" s="51"/>
      <c r="X2425" s="51"/>
      <c r="Y2425" s="51"/>
      <c r="Z2425" s="51"/>
      <c r="AA2425" s="51"/>
      <c r="AB2425" s="51"/>
      <c r="AC2425" s="51"/>
      <c r="AD2425" s="51"/>
      <c r="AE2425" s="51"/>
      <c r="AF2425" s="51"/>
    </row>
    <row r="2426" spans="1:32">
      <c r="A2426" s="51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W2426" s="51"/>
      <c r="X2426" s="51"/>
      <c r="Y2426" s="51"/>
      <c r="Z2426" s="51"/>
      <c r="AA2426" s="51"/>
      <c r="AB2426" s="51"/>
      <c r="AC2426" s="51"/>
      <c r="AD2426" s="51"/>
      <c r="AE2426" s="51"/>
      <c r="AF2426" s="51"/>
    </row>
    <row r="2427" spans="1:32">
      <c r="A2427" s="51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W2427" s="51"/>
      <c r="X2427" s="51"/>
      <c r="Y2427" s="51"/>
      <c r="Z2427" s="51"/>
      <c r="AA2427" s="51"/>
      <c r="AB2427" s="51"/>
      <c r="AC2427" s="51"/>
      <c r="AD2427" s="51"/>
      <c r="AE2427" s="51"/>
      <c r="AF2427" s="51"/>
    </row>
    <row r="2428" spans="1:32">
      <c r="A2428" s="51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W2428" s="51"/>
      <c r="X2428" s="51"/>
      <c r="Y2428" s="51"/>
      <c r="Z2428" s="51"/>
      <c r="AA2428" s="51"/>
      <c r="AB2428" s="51"/>
      <c r="AC2428" s="51"/>
      <c r="AD2428" s="51"/>
      <c r="AE2428" s="51"/>
      <c r="AF2428" s="51"/>
    </row>
    <row r="2429" spans="1:32">
      <c r="A2429" s="51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W2429" s="51"/>
      <c r="X2429" s="51"/>
      <c r="Y2429" s="51"/>
      <c r="Z2429" s="51"/>
      <c r="AA2429" s="51"/>
      <c r="AB2429" s="51"/>
      <c r="AC2429" s="51"/>
      <c r="AD2429" s="51"/>
      <c r="AE2429" s="51"/>
      <c r="AF2429" s="51"/>
    </row>
    <row r="2430" spans="1:32">
      <c r="A2430" s="51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W2430" s="51"/>
      <c r="X2430" s="51"/>
      <c r="Y2430" s="51"/>
      <c r="Z2430" s="51"/>
      <c r="AA2430" s="51"/>
      <c r="AB2430" s="51"/>
      <c r="AC2430" s="51"/>
      <c r="AD2430" s="51"/>
      <c r="AE2430" s="51"/>
      <c r="AF2430" s="51"/>
    </row>
    <row r="2431" spans="1:32">
      <c r="A2431" s="51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W2431" s="51"/>
      <c r="X2431" s="51"/>
      <c r="Y2431" s="51"/>
      <c r="Z2431" s="51"/>
      <c r="AA2431" s="51"/>
      <c r="AB2431" s="51"/>
      <c r="AC2431" s="51"/>
      <c r="AD2431" s="51"/>
      <c r="AE2431" s="51"/>
      <c r="AF2431" s="51"/>
    </row>
    <row r="2432" spans="1:32">
      <c r="A2432" s="51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W2432" s="51"/>
      <c r="X2432" s="51"/>
      <c r="Y2432" s="51"/>
      <c r="Z2432" s="51"/>
      <c r="AA2432" s="51"/>
      <c r="AB2432" s="51"/>
      <c r="AC2432" s="51"/>
      <c r="AD2432" s="51"/>
      <c r="AE2432" s="51"/>
      <c r="AF2432" s="51"/>
    </row>
    <row r="2433" spans="1:32">
      <c r="A2433" s="51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W2433" s="51"/>
      <c r="X2433" s="51"/>
      <c r="Y2433" s="51"/>
      <c r="Z2433" s="51"/>
      <c r="AA2433" s="51"/>
      <c r="AB2433" s="51"/>
      <c r="AC2433" s="51"/>
      <c r="AD2433" s="51"/>
      <c r="AE2433" s="51"/>
      <c r="AF2433" s="51"/>
    </row>
    <row r="2434" spans="1:32">
      <c r="A2434" s="51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W2434" s="51"/>
      <c r="X2434" s="51"/>
      <c r="Y2434" s="51"/>
      <c r="Z2434" s="51"/>
      <c r="AA2434" s="51"/>
      <c r="AB2434" s="51"/>
      <c r="AC2434" s="51"/>
      <c r="AD2434" s="51"/>
      <c r="AE2434" s="51"/>
      <c r="AF2434" s="51"/>
    </row>
    <row r="2435" spans="1:32">
      <c r="A2435" s="51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W2435" s="51"/>
      <c r="X2435" s="51"/>
      <c r="Y2435" s="51"/>
      <c r="Z2435" s="51"/>
      <c r="AA2435" s="51"/>
      <c r="AB2435" s="51"/>
      <c r="AC2435" s="51"/>
      <c r="AD2435" s="51"/>
      <c r="AE2435" s="51"/>
      <c r="AF2435" s="51"/>
    </row>
    <row r="2436" spans="1:32">
      <c r="A2436" s="51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W2436" s="51"/>
      <c r="X2436" s="51"/>
      <c r="Y2436" s="51"/>
      <c r="Z2436" s="51"/>
      <c r="AA2436" s="51"/>
      <c r="AB2436" s="51"/>
      <c r="AC2436" s="51"/>
      <c r="AD2436" s="51"/>
      <c r="AE2436" s="51"/>
      <c r="AF2436" s="51"/>
    </row>
    <row r="2437" spans="1:32">
      <c r="A2437" s="51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W2437" s="51"/>
      <c r="X2437" s="51"/>
      <c r="Y2437" s="51"/>
      <c r="Z2437" s="51"/>
      <c r="AA2437" s="51"/>
      <c r="AB2437" s="51"/>
      <c r="AC2437" s="51"/>
      <c r="AD2437" s="51"/>
      <c r="AE2437" s="51"/>
      <c r="AF2437" s="51"/>
    </row>
    <row r="2438" spans="1:32">
      <c r="A2438" s="51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W2438" s="51"/>
      <c r="X2438" s="51"/>
      <c r="Y2438" s="51"/>
      <c r="Z2438" s="51"/>
      <c r="AA2438" s="51"/>
      <c r="AB2438" s="51"/>
      <c r="AC2438" s="51"/>
      <c r="AD2438" s="51"/>
      <c r="AE2438" s="51"/>
      <c r="AF2438" s="51"/>
    </row>
    <row r="2439" spans="1:32">
      <c r="A2439" s="51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W2439" s="51"/>
      <c r="X2439" s="51"/>
      <c r="Y2439" s="51"/>
      <c r="Z2439" s="51"/>
      <c r="AA2439" s="51"/>
      <c r="AB2439" s="51"/>
      <c r="AC2439" s="51"/>
      <c r="AD2439" s="51"/>
      <c r="AE2439" s="51"/>
      <c r="AF2439" s="51"/>
    </row>
    <row r="2440" spans="1:32">
      <c r="A2440" s="51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W2440" s="51"/>
      <c r="X2440" s="51"/>
      <c r="Y2440" s="51"/>
      <c r="Z2440" s="51"/>
      <c r="AA2440" s="51"/>
      <c r="AB2440" s="51"/>
      <c r="AC2440" s="51"/>
      <c r="AD2440" s="51"/>
      <c r="AE2440" s="51"/>
      <c r="AF2440" s="51"/>
    </row>
    <row r="2441" spans="1:32">
      <c r="A2441" s="51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W2441" s="51"/>
      <c r="X2441" s="51"/>
      <c r="Y2441" s="51"/>
      <c r="Z2441" s="51"/>
      <c r="AA2441" s="51"/>
      <c r="AB2441" s="51"/>
      <c r="AC2441" s="51"/>
      <c r="AD2441" s="51"/>
      <c r="AE2441" s="51"/>
      <c r="AF2441" s="51"/>
    </row>
    <row r="2442" spans="1:32">
      <c r="A2442" s="51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W2442" s="51"/>
      <c r="X2442" s="51"/>
      <c r="Y2442" s="51"/>
      <c r="Z2442" s="51"/>
      <c r="AA2442" s="51"/>
      <c r="AB2442" s="51"/>
      <c r="AC2442" s="51"/>
      <c r="AD2442" s="51"/>
      <c r="AE2442" s="51"/>
      <c r="AF2442" s="51"/>
    </row>
    <row r="2443" spans="1:32">
      <c r="A2443" s="51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W2443" s="51"/>
      <c r="X2443" s="51"/>
      <c r="Y2443" s="51"/>
      <c r="Z2443" s="51"/>
      <c r="AA2443" s="51"/>
      <c r="AB2443" s="51"/>
      <c r="AC2443" s="51"/>
      <c r="AD2443" s="51"/>
      <c r="AE2443" s="51"/>
      <c r="AF2443" s="51"/>
    </row>
    <row r="2444" spans="1:32">
      <c r="A2444" s="51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W2444" s="51"/>
      <c r="X2444" s="51"/>
      <c r="Y2444" s="51"/>
      <c r="Z2444" s="51"/>
      <c r="AA2444" s="51"/>
      <c r="AB2444" s="51"/>
      <c r="AC2444" s="51"/>
      <c r="AD2444" s="51"/>
      <c r="AE2444" s="51"/>
      <c r="AF2444" s="51"/>
    </row>
    <row r="2445" spans="1:32">
      <c r="A2445" s="51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W2445" s="51"/>
      <c r="X2445" s="51"/>
      <c r="Y2445" s="51"/>
      <c r="Z2445" s="51"/>
      <c r="AA2445" s="51"/>
      <c r="AB2445" s="51"/>
      <c r="AC2445" s="51"/>
      <c r="AD2445" s="51"/>
      <c r="AE2445" s="51"/>
      <c r="AF2445" s="51"/>
    </row>
    <row r="2446" spans="1:32">
      <c r="A2446" s="51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W2446" s="51"/>
      <c r="X2446" s="51"/>
      <c r="Y2446" s="51"/>
      <c r="Z2446" s="51"/>
      <c r="AA2446" s="51"/>
      <c r="AB2446" s="51"/>
      <c r="AC2446" s="51"/>
      <c r="AD2446" s="51"/>
      <c r="AE2446" s="51"/>
      <c r="AF2446" s="51"/>
    </row>
    <row r="2447" spans="1:32">
      <c r="A2447" s="51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W2447" s="51"/>
      <c r="X2447" s="51"/>
      <c r="Y2447" s="51"/>
      <c r="Z2447" s="51"/>
      <c r="AA2447" s="51"/>
      <c r="AB2447" s="51"/>
      <c r="AC2447" s="51"/>
      <c r="AD2447" s="51"/>
      <c r="AE2447" s="51"/>
      <c r="AF2447" s="51"/>
    </row>
    <row r="2448" spans="1:32">
      <c r="A2448" s="51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W2448" s="51"/>
      <c r="X2448" s="51"/>
      <c r="Y2448" s="51"/>
      <c r="Z2448" s="51"/>
      <c r="AA2448" s="51"/>
      <c r="AB2448" s="51"/>
      <c r="AC2448" s="51"/>
      <c r="AD2448" s="51"/>
      <c r="AE2448" s="51"/>
      <c r="AF2448" s="51"/>
    </row>
    <row r="2449" spans="1:32">
      <c r="A2449" s="51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W2449" s="51"/>
      <c r="X2449" s="51"/>
      <c r="Y2449" s="51"/>
      <c r="Z2449" s="51"/>
      <c r="AA2449" s="51"/>
      <c r="AB2449" s="51"/>
      <c r="AC2449" s="51"/>
      <c r="AD2449" s="51"/>
      <c r="AE2449" s="51"/>
      <c r="AF2449" s="51"/>
    </row>
    <row r="2450" spans="1:32">
      <c r="A2450" s="51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W2450" s="51"/>
      <c r="X2450" s="51"/>
      <c r="Y2450" s="51"/>
      <c r="Z2450" s="51"/>
      <c r="AA2450" s="51"/>
      <c r="AB2450" s="51"/>
      <c r="AC2450" s="51"/>
      <c r="AD2450" s="51"/>
      <c r="AE2450" s="51"/>
      <c r="AF2450" s="51"/>
    </row>
    <row r="2451" spans="1:32">
      <c r="A2451" s="51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W2451" s="51"/>
      <c r="X2451" s="51"/>
      <c r="Y2451" s="51"/>
      <c r="Z2451" s="51"/>
      <c r="AA2451" s="51"/>
      <c r="AB2451" s="51"/>
      <c r="AC2451" s="51"/>
      <c r="AD2451" s="51"/>
      <c r="AE2451" s="51"/>
      <c r="AF2451" s="51"/>
    </row>
    <row r="2452" spans="1:32">
      <c r="A2452" s="51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W2452" s="51"/>
      <c r="X2452" s="51"/>
      <c r="Y2452" s="51"/>
      <c r="Z2452" s="51"/>
      <c r="AA2452" s="51"/>
      <c r="AB2452" s="51"/>
      <c r="AC2452" s="51"/>
      <c r="AD2452" s="51"/>
      <c r="AE2452" s="51"/>
      <c r="AF2452" s="51"/>
    </row>
    <row r="2453" spans="1:32">
      <c r="A2453" s="51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W2453" s="51"/>
      <c r="X2453" s="51"/>
      <c r="Y2453" s="51"/>
      <c r="Z2453" s="51"/>
      <c r="AA2453" s="51"/>
      <c r="AB2453" s="51"/>
      <c r="AC2453" s="51"/>
      <c r="AD2453" s="51"/>
      <c r="AE2453" s="51"/>
      <c r="AF2453" s="51"/>
    </row>
    <row r="2454" spans="1:32">
      <c r="A2454" s="51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W2454" s="51"/>
      <c r="X2454" s="51"/>
      <c r="Y2454" s="51"/>
      <c r="Z2454" s="51"/>
      <c r="AA2454" s="51"/>
      <c r="AB2454" s="51"/>
      <c r="AC2454" s="51"/>
      <c r="AD2454" s="51"/>
      <c r="AE2454" s="51"/>
      <c r="AF2454" s="51"/>
    </row>
    <row r="2455" spans="1:32">
      <c r="A2455" s="51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W2455" s="51"/>
      <c r="X2455" s="51"/>
      <c r="Y2455" s="51"/>
      <c r="Z2455" s="51"/>
      <c r="AA2455" s="51"/>
      <c r="AB2455" s="51"/>
      <c r="AC2455" s="51"/>
      <c r="AD2455" s="51"/>
      <c r="AE2455" s="51"/>
      <c r="AF2455" s="51"/>
    </row>
    <row r="2456" spans="1:32">
      <c r="A2456" s="51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W2456" s="51"/>
      <c r="X2456" s="51"/>
      <c r="Y2456" s="51"/>
      <c r="Z2456" s="51"/>
      <c r="AA2456" s="51"/>
      <c r="AB2456" s="51"/>
      <c r="AC2456" s="51"/>
      <c r="AD2456" s="51"/>
      <c r="AE2456" s="51"/>
      <c r="AF2456" s="51"/>
    </row>
    <row r="2457" spans="1:32">
      <c r="A2457" s="51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W2457" s="51"/>
      <c r="X2457" s="51"/>
      <c r="Y2457" s="51"/>
      <c r="Z2457" s="51"/>
      <c r="AA2457" s="51"/>
      <c r="AB2457" s="51"/>
      <c r="AC2457" s="51"/>
      <c r="AD2457" s="51"/>
      <c r="AE2457" s="51"/>
      <c r="AF2457" s="51"/>
    </row>
    <row r="2458" spans="1:32">
      <c r="A2458" s="51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W2458" s="51"/>
      <c r="X2458" s="51"/>
      <c r="Y2458" s="51"/>
      <c r="Z2458" s="51"/>
      <c r="AA2458" s="51"/>
      <c r="AB2458" s="51"/>
      <c r="AC2458" s="51"/>
      <c r="AD2458" s="51"/>
      <c r="AE2458" s="51"/>
      <c r="AF2458" s="51"/>
    </row>
    <row r="2459" spans="1:32">
      <c r="A2459" s="51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W2459" s="51"/>
      <c r="X2459" s="51"/>
      <c r="Y2459" s="51"/>
      <c r="Z2459" s="51"/>
      <c r="AA2459" s="51"/>
      <c r="AB2459" s="51"/>
      <c r="AC2459" s="51"/>
      <c r="AD2459" s="51"/>
      <c r="AE2459" s="51"/>
      <c r="AF2459" s="51"/>
    </row>
    <row r="2460" spans="1:32">
      <c r="A2460" s="51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W2460" s="51"/>
      <c r="X2460" s="51"/>
      <c r="Y2460" s="51"/>
      <c r="Z2460" s="51"/>
      <c r="AA2460" s="51"/>
      <c r="AB2460" s="51"/>
      <c r="AC2460" s="51"/>
      <c r="AD2460" s="51"/>
      <c r="AE2460" s="51"/>
      <c r="AF2460" s="51"/>
    </row>
    <row r="2461" spans="1:32">
      <c r="A2461" s="51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W2461" s="51"/>
      <c r="X2461" s="51"/>
      <c r="Y2461" s="51"/>
      <c r="Z2461" s="51"/>
      <c r="AA2461" s="51"/>
      <c r="AB2461" s="51"/>
      <c r="AC2461" s="51"/>
      <c r="AD2461" s="51"/>
      <c r="AE2461" s="51"/>
      <c r="AF2461" s="51"/>
    </row>
    <row r="2462" spans="1:32">
      <c r="A2462" s="51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W2462" s="51"/>
      <c r="X2462" s="51"/>
      <c r="Y2462" s="51"/>
      <c r="Z2462" s="51"/>
      <c r="AA2462" s="51"/>
      <c r="AB2462" s="51"/>
      <c r="AC2462" s="51"/>
      <c r="AD2462" s="51"/>
      <c r="AE2462" s="51"/>
      <c r="AF2462" s="51"/>
    </row>
    <row r="2463" spans="1:32">
      <c r="A2463" s="51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W2463" s="51"/>
      <c r="X2463" s="51"/>
      <c r="Y2463" s="51"/>
      <c r="Z2463" s="51"/>
      <c r="AA2463" s="51"/>
      <c r="AB2463" s="51"/>
      <c r="AC2463" s="51"/>
      <c r="AD2463" s="51"/>
      <c r="AE2463" s="51"/>
      <c r="AF2463" s="51"/>
    </row>
    <row r="2464" spans="1:32">
      <c r="A2464" s="51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W2464" s="51"/>
      <c r="X2464" s="51"/>
      <c r="Y2464" s="51"/>
      <c r="Z2464" s="51"/>
      <c r="AA2464" s="51"/>
      <c r="AB2464" s="51"/>
      <c r="AC2464" s="51"/>
      <c r="AD2464" s="51"/>
      <c r="AE2464" s="51"/>
      <c r="AF2464" s="51"/>
    </row>
    <row r="2465" spans="1:32">
      <c r="A2465" s="51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W2465" s="51"/>
      <c r="X2465" s="51"/>
      <c r="Y2465" s="51"/>
      <c r="Z2465" s="51"/>
      <c r="AA2465" s="51"/>
      <c r="AB2465" s="51"/>
      <c r="AC2465" s="51"/>
      <c r="AD2465" s="51"/>
      <c r="AE2465" s="51"/>
      <c r="AF2465" s="51"/>
    </row>
    <row r="2466" spans="1:32">
      <c r="A2466" s="51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W2466" s="51"/>
      <c r="X2466" s="51"/>
      <c r="Y2466" s="51"/>
      <c r="Z2466" s="51"/>
      <c r="AA2466" s="51"/>
      <c r="AB2466" s="51"/>
      <c r="AC2466" s="51"/>
      <c r="AD2466" s="51"/>
      <c r="AE2466" s="51"/>
      <c r="AF2466" s="51"/>
    </row>
    <row r="2467" spans="1:32">
      <c r="A2467" s="51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W2467" s="51"/>
      <c r="X2467" s="51"/>
      <c r="Y2467" s="51"/>
      <c r="Z2467" s="51"/>
      <c r="AA2467" s="51"/>
      <c r="AB2467" s="51"/>
      <c r="AC2467" s="51"/>
      <c r="AD2467" s="51"/>
      <c r="AE2467" s="51"/>
      <c r="AF2467" s="51"/>
    </row>
    <row r="2468" spans="1:32">
      <c r="A2468" s="51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W2468" s="51"/>
      <c r="X2468" s="51"/>
      <c r="Y2468" s="51"/>
      <c r="Z2468" s="51"/>
      <c r="AA2468" s="51"/>
      <c r="AB2468" s="51"/>
      <c r="AC2468" s="51"/>
      <c r="AD2468" s="51"/>
      <c r="AE2468" s="51"/>
      <c r="AF2468" s="51"/>
    </row>
    <row r="2469" spans="1:32">
      <c r="A2469" s="51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W2469" s="51"/>
      <c r="X2469" s="51"/>
      <c r="Y2469" s="51"/>
      <c r="Z2469" s="51"/>
      <c r="AA2469" s="51"/>
      <c r="AB2469" s="51"/>
      <c r="AC2469" s="51"/>
      <c r="AD2469" s="51"/>
      <c r="AE2469" s="51"/>
      <c r="AF2469" s="51"/>
    </row>
    <row r="2470" spans="1:32">
      <c r="A2470" s="51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W2470" s="51"/>
      <c r="X2470" s="51"/>
      <c r="Y2470" s="51"/>
      <c r="Z2470" s="51"/>
      <c r="AA2470" s="51"/>
      <c r="AB2470" s="51"/>
      <c r="AC2470" s="51"/>
      <c r="AD2470" s="51"/>
      <c r="AE2470" s="51"/>
      <c r="AF2470" s="51"/>
    </row>
    <row r="2471" spans="1:32">
      <c r="A2471" s="51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W2471" s="51"/>
      <c r="X2471" s="51"/>
      <c r="Y2471" s="51"/>
      <c r="Z2471" s="51"/>
      <c r="AA2471" s="51"/>
      <c r="AB2471" s="51"/>
      <c r="AC2471" s="51"/>
      <c r="AD2471" s="51"/>
      <c r="AE2471" s="51"/>
      <c r="AF2471" s="51"/>
    </row>
    <row r="2472" spans="1:32">
      <c r="A2472" s="51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W2472" s="51"/>
      <c r="X2472" s="51"/>
      <c r="Y2472" s="51"/>
      <c r="Z2472" s="51"/>
      <c r="AA2472" s="51"/>
      <c r="AB2472" s="51"/>
      <c r="AC2472" s="51"/>
      <c r="AD2472" s="51"/>
      <c r="AE2472" s="51"/>
      <c r="AF2472" s="51"/>
    </row>
    <row r="2473" spans="1:32">
      <c r="A2473" s="51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W2473" s="51"/>
      <c r="X2473" s="51"/>
      <c r="Y2473" s="51"/>
      <c r="Z2473" s="51"/>
      <c r="AA2473" s="51"/>
      <c r="AB2473" s="51"/>
      <c r="AC2473" s="51"/>
      <c r="AD2473" s="51"/>
      <c r="AE2473" s="51"/>
      <c r="AF2473" s="51"/>
    </row>
    <row r="2474" spans="1:32">
      <c r="A2474" s="51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W2474" s="51"/>
      <c r="X2474" s="51"/>
      <c r="Y2474" s="51"/>
      <c r="Z2474" s="51"/>
      <c r="AA2474" s="51"/>
      <c r="AB2474" s="51"/>
      <c r="AC2474" s="51"/>
      <c r="AD2474" s="51"/>
      <c r="AE2474" s="51"/>
      <c r="AF2474" s="51"/>
    </row>
    <row r="2475" spans="1:32">
      <c r="A2475" s="51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W2475" s="51"/>
      <c r="X2475" s="51"/>
      <c r="Y2475" s="51"/>
      <c r="Z2475" s="51"/>
      <c r="AA2475" s="51"/>
      <c r="AB2475" s="51"/>
      <c r="AC2475" s="51"/>
      <c r="AD2475" s="51"/>
      <c r="AE2475" s="51"/>
      <c r="AF2475" s="51"/>
    </row>
    <row r="2476" spans="1:32">
      <c r="A2476" s="51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W2476" s="51"/>
      <c r="X2476" s="51"/>
      <c r="Y2476" s="51"/>
      <c r="Z2476" s="51"/>
      <c r="AA2476" s="51"/>
      <c r="AB2476" s="51"/>
      <c r="AC2476" s="51"/>
      <c r="AD2476" s="51"/>
      <c r="AE2476" s="51"/>
      <c r="AF2476" s="51"/>
    </row>
    <row r="2477" spans="1:32">
      <c r="A2477" s="51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W2477" s="51"/>
      <c r="X2477" s="51"/>
      <c r="Y2477" s="51"/>
      <c r="Z2477" s="51"/>
      <c r="AA2477" s="51"/>
      <c r="AB2477" s="51"/>
      <c r="AC2477" s="51"/>
      <c r="AD2477" s="51"/>
      <c r="AE2477" s="51"/>
      <c r="AF2477" s="51"/>
    </row>
    <row r="2478" spans="1:32">
      <c r="A2478" s="51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W2478" s="51"/>
      <c r="X2478" s="51"/>
      <c r="Y2478" s="51"/>
      <c r="Z2478" s="51"/>
      <c r="AA2478" s="51"/>
      <c r="AB2478" s="51"/>
      <c r="AC2478" s="51"/>
      <c r="AD2478" s="51"/>
      <c r="AE2478" s="51"/>
      <c r="AF2478" s="51"/>
    </row>
    <row r="2479" spans="1:32">
      <c r="A2479" s="51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W2479" s="51"/>
      <c r="X2479" s="51"/>
      <c r="Y2479" s="51"/>
      <c r="Z2479" s="51"/>
      <c r="AA2479" s="51"/>
      <c r="AB2479" s="51"/>
      <c r="AC2479" s="51"/>
      <c r="AD2479" s="51"/>
      <c r="AE2479" s="51"/>
      <c r="AF2479" s="51"/>
    </row>
    <row r="2480" spans="1:32">
      <c r="A2480" s="51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W2480" s="51"/>
      <c r="X2480" s="51"/>
      <c r="Y2480" s="51"/>
      <c r="Z2480" s="51"/>
      <c r="AA2480" s="51"/>
      <c r="AB2480" s="51"/>
      <c r="AC2480" s="51"/>
      <c r="AD2480" s="51"/>
      <c r="AE2480" s="51"/>
      <c r="AF2480" s="51"/>
    </row>
    <row r="2481" spans="1:32">
      <c r="A2481" s="51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W2481" s="51"/>
      <c r="X2481" s="51"/>
      <c r="Y2481" s="51"/>
      <c r="Z2481" s="51"/>
      <c r="AA2481" s="51"/>
      <c r="AB2481" s="51"/>
      <c r="AC2481" s="51"/>
      <c r="AD2481" s="51"/>
      <c r="AE2481" s="51"/>
      <c r="AF2481" s="51"/>
    </row>
    <row r="2482" spans="1:32">
      <c r="A2482" s="51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W2482" s="51"/>
      <c r="X2482" s="51"/>
      <c r="Y2482" s="51"/>
      <c r="Z2482" s="51"/>
      <c r="AA2482" s="51"/>
      <c r="AB2482" s="51"/>
      <c r="AC2482" s="51"/>
      <c r="AD2482" s="51"/>
      <c r="AE2482" s="51"/>
      <c r="AF2482" s="51"/>
    </row>
    <row r="2483" spans="1:32">
      <c r="A2483" s="51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W2483" s="51"/>
      <c r="X2483" s="51"/>
      <c r="Y2483" s="51"/>
      <c r="Z2483" s="51"/>
      <c r="AA2483" s="51"/>
      <c r="AB2483" s="51"/>
      <c r="AC2483" s="51"/>
      <c r="AD2483" s="51"/>
      <c r="AE2483" s="51"/>
      <c r="AF2483" s="51"/>
    </row>
    <row r="2484" spans="1:32">
      <c r="A2484" s="51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W2484" s="51"/>
      <c r="X2484" s="51"/>
      <c r="Y2484" s="51"/>
      <c r="Z2484" s="51"/>
      <c r="AA2484" s="51"/>
      <c r="AB2484" s="51"/>
      <c r="AC2484" s="51"/>
      <c r="AD2484" s="51"/>
      <c r="AE2484" s="51"/>
      <c r="AF2484" s="51"/>
    </row>
    <row r="2485" spans="1:32">
      <c r="A2485" s="51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W2485" s="51"/>
      <c r="X2485" s="51"/>
      <c r="Y2485" s="51"/>
      <c r="Z2485" s="51"/>
      <c r="AA2485" s="51"/>
      <c r="AB2485" s="51"/>
      <c r="AC2485" s="51"/>
      <c r="AD2485" s="51"/>
      <c r="AE2485" s="51"/>
      <c r="AF2485" s="51"/>
    </row>
    <row r="2486" spans="1:32">
      <c r="A2486" s="51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W2486" s="51"/>
      <c r="X2486" s="51"/>
      <c r="Y2486" s="51"/>
      <c r="Z2486" s="51"/>
      <c r="AA2486" s="51"/>
      <c r="AB2486" s="51"/>
      <c r="AC2486" s="51"/>
      <c r="AD2486" s="51"/>
      <c r="AE2486" s="51"/>
      <c r="AF2486" s="51"/>
    </row>
    <row r="2487" spans="1:32">
      <c r="A2487" s="51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W2487" s="51"/>
      <c r="X2487" s="51"/>
      <c r="Y2487" s="51"/>
      <c r="Z2487" s="51"/>
      <c r="AA2487" s="51"/>
      <c r="AB2487" s="51"/>
      <c r="AC2487" s="51"/>
      <c r="AD2487" s="51"/>
      <c r="AE2487" s="51"/>
      <c r="AF2487" s="51"/>
    </row>
    <row r="2488" spans="1:32">
      <c r="A2488" s="51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W2488" s="51"/>
      <c r="X2488" s="51"/>
      <c r="Y2488" s="51"/>
      <c r="Z2488" s="51"/>
      <c r="AA2488" s="51"/>
      <c r="AB2488" s="51"/>
      <c r="AC2488" s="51"/>
      <c r="AD2488" s="51"/>
      <c r="AE2488" s="51"/>
      <c r="AF2488" s="51"/>
    </row>
    <row r="2489" spans="1:32">
      <c r="A2489" s="51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W2489" s="51"/>
      <c r="X2489" s="51"/>
      <c r="Y2489" s="51"/>
      <c r="Z2489" s="51"/>
      <c r="AA2489" s="51"/>
      <c r="AB2489" s="51"/>
      <c r="AC2489" s="51"/>
      <c r="AD2489" s="51"/>
      <c r="AE2489" s="51"/>
      <c r="AF2489" s="51"/>
    </row>
    <row r="2490" spans="1:32">
      <c r="A2490" s="51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W2490" s="51"/>
      <c r="X2490" s="51"/>
      <c r="Y2490" s="51"/>
      <c r="Z2490" s="51"/>
      <c r="AA2490" s="51"/>
      <c r="AB2490" s="51"/>
      <c r="AC2490" s="51"/>
      <c r="AD2490" s="51"/>
      <c r="AE2490" s="51"/>
      <c r="AF2490" s="51"/>
    </row>
    <row r="2491" spans="1:32">
      <c r="A2491" s="51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W2491" s="51"/>
      <c r="X2491" s="51"/>
      <c r="Y2491" s="51"/>
      <c r="Z2491" s="51"/>
      <c r="AA2491" s="51"/>
      <c r="AB2491" s="51"/>
      <c r="AC2491" s="51"/>
      <c r="AD2491" s="51"/>
      <c r="AE2491" s="51"/>
      <c r="AF2491" s="51"/>
    </row>
    <row r="2492" spans="1:32">
      <c r="A2492" s="51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W2492" s="51"/>
      <c r="X2492" s="51"/>
      <c r="Y2492" s="51"/>
      <c r="Z2492" s="51"/>
      <c r="AA2492" s="51"/>
      <c r="AB2492" s="51"/>
      <c r="AC2492" s="51"/>
      <c r="AD2492" s="51"/>
      <c r="AE2492" s="51"/>
      <c r="AF2492" s="51"/>
    </row>
    <row r="2493" spans="1:32">
      <c r="A2493" s="51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W2493" s="51"/>
      <c r="X2493" s="51"/>
      <c r="Y2493" s="51"/>
      <c r="Z2493" s="51"/>
      <c r="AA2493" s="51"/>
      <c r="AB2493" s="51"/>
      <c r="AC2493" s="51"/>
      <c r="AD2493" s="51"/>
      <c r="AE2493" s="51"/>
      <c r="AF2493" s="51"/>
    </row>
    <row r="2494" spans="1:32">
      <c r="A2494" s="51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W2494" s="51"/>
      <c r="X2494" s="51"/>
      <c r="Y2494" s="51"/>
      <c r="Z2494" s="51"/>
      <c r="AA2494" s="51"/>
      <c r="AB2494" s="51"/>
      <c r="AC2494" s="51"/>
      <c r="AD2494" s="51"/>
      <c r="AE2494" s="51"/>
      <c r="AF2494" s="51"/>
    </row>
    <row r="2495" spans="1:32">
      <c r="A2495" s="51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W2495" s="51"/>
      <c r="X2495" s="51"/>
      <c r="Y2495" s="51"/>
      <c r="Z2495" s="51"/>
      <c r="AA2495" s="51"/>
      <c r="AB2495" s="51"/>
      <c r="AC2495" s="51"/>
      <c r="AD2495" s="51"/>
      <c r="AE2495" s="51"/>
      <c r="AF2495" s="51"/>
    </row>
    <row r="2496" spans="1:32">
      <c r="A2496" s="51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W2496" s="51"/>
      <c r="X2496" s="51"/>
      <c r="Y2496" s="51"/>
      <c r="Z2496" s="51"/>
      <c r="AA2496" s="51"/>
      <c r="AB2496" s="51"/>
      <c r="AC2496" s="51"/>
      <c r="AD2496" s="51"/>
      <c r="AE2496" s="51"/>
      <c r="AF2496" s="51"/>
    </row>
    <row r="2497" spans="1:32">
      <c r="A2497" s="51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W2497" s="51"/>
      <c r="X2497" s="51"/>
      <c r="Y2497" s="51"/>
      <c r="Z2497" s="51"/>
      <c r="AA2497" s="51"/>
      <c r="AB2497" s="51"/>
      <c r="AC2497" s="51"/>
      <c r="AD2497" s="51"/>
      <c r="AE2497" s="51"/>
      <c r="AF2497" s="51"/>
    </row>
    <row r="2498" spans="1:32">
      <c r="A2498" s="51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W2498" s="51"/>
      <c r="X2498" s="51"/>
      <c r="Y2498" s="51"/>
      <c r="Z2498" s="51"/>
      <c r="AA2498" s="51"/>
      <c r="AB2498" s="51"/>
      <c r="AC2498" s="51"/>
      <c r="AD2498" s="51"/>
      <c r="AE2498" s="51"/>
      <c r="AF2498" s="51"/>
    </row>
    <row r="2499" spans="1:32">
      <c r="A2499" s="51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W2499" s="51"/>
      <c r="X2499" s="51"/>
      <c r="Y2499" s="51"/>
      <c r="Z2499" s="51"/>
      <c r="AA2499" s="51"/>
      <c r="AB2499" s="51"/>
      <c r="AC2499" s="51"/>
      <c r="AD2499" s="51"/>
      <c r="AE2499" s="51"/>
      <c r="AF2499" s="51"/>
    </row>
    <row r="2500" spans="1:32">
      <c r="A2500" s="51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W2500" s="51"/>
      <c r="X2500" s="51"/>
      <c r="Y2500" s="51"/>
      <c r="Z2500" s="51"/>
      <c r="AA2500" s="51"/>
      <c r="AB2500" s="51"/>
      <c r="AC2500" s="51"/>
      <c r="AD2500" s="51"/>
      <c r="AE2500" s="51"/>
      <c r="AF2500" s="51"/>
    </row>
    <row r="2501" spans="1:32">
      <c r="A2501" s="51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W2501" s="51"/>
      <c r="X2501" s="51"/>
      <c r="Y2501" s="51"/>
      <c r="Z2501" s="51"/>
      <c r="AA2501" s="51"/>
      <c r="AB2501" s="51"/>
      <c r="AC2501" s="51"/>
      <c r="AD2501" s="51"/>
      <c r="AE2501" s="51"/>
      <c r="AF2501" s="51"/>
    </row>
    <row r="2502" spans="1:32">
      <c r="A2502" s="51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W2502" s="51"/>
      <c r="X2502" s="51"/>
      <c r="Y2502" s="51"/>
      <c r="Z2502" s="51"/>
      <c r="AA2502" s="51"/>
      <c r="AB2502" s="51"/>
      <c r="AC2502" s="51"/>
      <c r="AD2502" s="51"/>
      <c r="AE2502" s="51"/>
      <c r="AF2502" s="51"/>
    </row>
    <row r="2503" spans="1:32">
      <c r="A2503" s="51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W2503" s="51"/>
      <c r="X2503" s="51"/>
      <c r="Y2503" s="51"/>
      <c r="Z2503" s="51"/>
      <c r="AA2503" s="51"/>
      <c r="AB2503" s="51"/>
      <c r="AC2503" s="51"/>
      <c r="AD2503" s="51"/>
      <c r="AE2503" s="51"/>
      <c r="AF2503" s="51"/>
    </row>
    <row r="2504" spans="1:32">
      <c r="A2504" s="51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W2504" s="51"/>
      <c r="X2504" s="51"/>
      <c r="Y2504" s="51"/>
      <c r="Z2504" s="51"/>
      <c r="AA2504" s="51"/>
      <c r="AB2504" s="51"/>
      <c r="AC2504" s="51"/>
      <c r="AD2504" s="51"/>
      <c r="AE2504" s="51"/>
      <c r="AF2504" s="51"/>
    </row>
    <row r="2505" spans="1:32">
      <c r="A2505" s="51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W2505" s="51"/>
      <c r="X2505" s="51"/>
      <c r="Y2505" s="51"/>
      <c r="Z2505" s="51"/>
      <c r="AA2505" s="51"/>
      <c r="AB2505" s="51"/>
      <c r="AC2505" s="51"/>
      <c r="AD2505" s="51"/>
      <c r="AE2505" s="51"/>
      <c r="AF2505" s="51"/>
    </row>
    <row r="2506" spans="1:32">
      <c r="A2506" s="51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W2506" s="51"/>
      <c r="X2506" s="51"/>
      <c r="Y2506" s="51"/>
      <c r="Z2506" s="51"/>
      <c r="AA2506" s="51"/>
      <c r="AB2506" s="51"/>
      <c r="AC2506" s="51"/>
      <c r="AD2506" s="51"/>
      <c r="AE2506" s="51"/>
      <c r="AF2506" s="51"/>
    </row>
    <row r="2507" spans="1:32">
      <c r="A2507" s="51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W2507" s="51"/>
      <c r="X2507" s="51"/>
      <c r="Y2507" s="51"/>
      <c r="Z2507" s="51"/>
      <c r="AA2507" s="51"/>
      <c r="AB2507" s="51"/>
      <c r="AC2507" s="51"/>
      <c r="AD2507" s="51"/>
      <c r="AE2507" s="51"/>
      <c r="AF2507" s="51"/>
    </row>
    <row r="2508" spans="1:32">
      <c r="A2508" s="51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W2508" s="51"/>
      <c r="X2508" s="51"/>
      <c r="Y2508" s="51"/>
      <c r="Z2508" s="51"/>
      <c r="AA2508" s="51"/>
      <c r="AB2508" s="51"/>
      <c r="AC2508" s="51"/>
      <c r="AD2508" s="51"/>
      <c r="AE2508" s="51"/>
      <c r="AF2508" s="51"/>
    </row>
    <row r="2509" spans="1:32">
      <c r="A2509" s="51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W2509" s="51"/>
      <c r="X2509" s="51"/>
      <c r="Y2509" s="51"/>
      <c r="Z2509" s="51"/>
      <c r="AA2509" s="51"/>
      <c r="AB2509" s="51"/>
      <c r="AC2509" s="51"/>
      <c r="AD2509" s="51"/>
      <c r="AE2509" s="51"/>
      <c r="AF2509" s="51"/>
    </row>
    <row r="2510" spans="1:32">
      <c r="A2510" s="51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W2510" s="51"/>
      <c r="X2510" s="51"/>
      <c r="Y2510" s="51"/>
      <c r="Z2510" s="51"/>
      <c r="AA2510" s="51"/>
      <c r="AB2510" s="51"/>
      <c r="AC2510" s="51"/>
      <c r="AD2510" s="51"/>
      <c r="AE2510" s="51"/>
      <c r="AF2510" s="51"/>
    </row>
    <row r="2511" spans="1:32">
      <c r="A2511" s="51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W2511" s="51"/>
      <c r="X2511" s="51"/>
      <c r="Y2511" s="51"/>
      <c r="Z2511" s="51"/>
      <c r="AA2511" s="51"/>
      <c r="AB2511" s="51"/>
      <c r="AC2511" s="51"/>
      <c r="AD2511" s="51"/>
      <c r="AE2511" s="51"/>
      <c r="AF2511" s="51"/>
    </row>
    <row r="2512" spans="1:32">
      <c r="A2512" s="51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W2512" s="51"/>
      <c r="X2512" s="51"/>
      <c r="Y2512" s="51"/>
      <c r="Z2512" s="51"/>
      <c r="AA2512" s="51"/>
      <c r="AB2512" s="51"/>
      <c r="AC2512" s="51"/>
      <c r="AD2512" s="51"/>
      <c r="AE2512" s="51"/>
      <c r="AF2512" s="51"/>
    </row>
    <row r="2513" spans="1:32">
      <c r="A2513" s="51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W2513" s="51"/>
      <c r="X2513" s="51"/>
      <c r="Y2513" s="51"/>
      <c r="Z2513" s="51"/>
      <c r="AA2513" s="51"/>
      <c r="AB2513" s="51"/>
      <c r="AC2513" s="51"/>
      <c r="AD2513" s="51"/>
      <c r="AE2513" s="51"/>
      <c r="AF2513" s="51"/>
    </row>
    <row r="2514" spans="1:32">
      <c r="A2514" s="51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W2514" s="51"/>
      <c r="X2514" s="51"/>
      <c r="Y2514" s="51"/>
      <c r="Z2514" s="51"/>
      <c r="AA2514" s="51"/>
      <c r="AB2514" s="51"/>
      <c r="AC2514" s="51"/>
      <c r="AD2514" s="51"/>
      <c r="AE2514" s="51"/>
      <c r="AF2514" s="51"/>
    </row>
    <row r="2515" spans="1:32">
      <c r="A2515" s="51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W2515" s="51"/>
      <c r="X2515" s="51"/>
      <c r="Y2515" s="51"/>
      <c r="Z2515" s="51"/>
      <c r="AA2515" s="51"/>
      <c r="AB2515" s="51"/>
      <c r="AC2515" s="51"/>
      <c r="AD2515" s="51"/>
      <c r="AE2515" s="51"/>
      <c r="AF2515" s="51"/>
    </row>
    <row r="2516" spans="1:32">
      <c r="A2516" s="51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W2516" s="51"/>
      <c r="X2516" s="51"/>
      <c r="Y2516" s="51"/>
      <c r="Z2516" s="51"/>
      <c r="AA2516" s="51"/>
      <c r="AB2516" s="51"/>
      <c r="AC2516" s="51"/>
      <c r="AD2516" s="51"/>
      <c r="AE2516" s="51"/>
      <c r="AF2516" s="51"/>
    </row>
    <row r="2517" spans="1:32">
      <c r="A2517" s="51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W2517" s="51"/>
      <c r="X2517" s="51"/>
      <c r="Y2517" s="51"/>
      <c r="Z2517" s="51"/>
      <c r="AA2517" s="51"/>
      <c r="AB2517" s="51"/>
      <c r="AC2517" s="51"/>
      <c r="AD2517" s="51"/>
      <c r="AE2517" s="51"/>
      <c r="AF2517" s="51"/>
    </row>
    <row r="2518" spans="1:32">
      <c r="A2518" s="51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W2518" s="51"/>
      <c r="X2518" s="51"/>
      <c r="Y2518" s="51"/>
      <c r="Z2518" s="51"/>
      <c r="AA2518" s="51"/>
      <c r="AB2518" s="51"/>
      <c r="AC2518" s="51"/>
      <c r="AD2518" s="51"/>
      <c r="AE2518" s="51"/>
      <c r="AF2518" s="51"/>
    </row>
    <row r="2519" spans="1:32">
      <c r="A2519" s="51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W2519" s="51"/>
      <c r="X2519" s="51"/>
      <c r="Y2519" s="51"/>
      <c r="Z2519" s="51"/>
      <c r="AA2519" s="51"/>
      <c r="AB2519" s="51"/>
      <c r="AC2519" s="51"/>
      <c r="AD2519" s="51"/>
      <c r="AE2519" s="51"/>
      <c r="AF2519" s="51"/>
    </row>
    <row r="2520" spans="1:32">
      <c r="A2520" s="51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W2520" s="51"/>
      <c r="X2520" s="51"/>
      <c r="Y2520" s="51"/>
      <c r="Z2520" s="51"/>
      <c r="AA2520" s="51"/>
      <c r="AB2520" s="51"/>
      <c r="AC2520" s="51"/>
      <c r="AD2520" s="51"/>
      <c r="AE2520" s="51"/>
      <c r="AF2520" s="51"/>
    </row>
    <row r="2521" spans="1:32">
      <c r="A2521" s="51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W2521" s="51"/>
      <c r="X2521" s="51"/>
      <c r="Y2521" s="51"/>
      <c r="Z2521" s="51"/>
      <c r="AA2521" s="51"/>
      <c r="AB2521" s="51"/>
      <c r="AC2521" s="51"/>
      <c r="AD2521" s="51"/>
      <c r="AE2521" s="51"/>
      <c r="AF2521" s="51"/>
    </row>
    <row r="2522" spans="1:32">
      <c r="A2522" s="51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W2522" s="51"/>
      <c r="X2522" s="51"/>
      <c r="Y2522" s="51"/>
      <c r="Z2522" s="51"/>
      <c r="AA2522" s="51"/>
      <c r="AB2522" s="51"/>
      <c r="AC2522" s="51"/>
      <c r="AD2522" s="51"/>
      <c r="AE2522" s="51"/>
      <c r="AF2522" s="51"/>
    </row>
    <row r="2523" spans="1:32">
      <c r="A2523" s="51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W2523" s="51"/>
      <c r="X2523" s="51"/>
      <c r="Y2523" s="51"/>
      <c r="Z2523" s="51"/>
      <c r="AA2523" s="51"/>
      <c r="AB2523" s="51"/>
      <c r="AC2523" s="51"/>
      <c r="AD2523" s="51"/>
      <c r="AE2523" s="51"/>
      <c r="AF2523" s="51"/>
    </row>
    <row r="2524" spans="1:32">
      <c r="A2524" s="51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W2524" s="51"/>
      <c r="X2524" s="51"/>
      <c r="Y2524" s="51"/>
      <c r="Z2524" s="51"/>
      <c r="AA2524" s="51"/>
      <c r="AB2524" s="51"/>
      <c r="AC2524" s="51"/>
      <c r="AD2524" s="51"/>
      <c r="AE2524" s="51"/>
      <c r="AF2524" s="51"/>
    </row>
    <row r="2525" spans="1:32">
      <c r="A2525" s="51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W2525" s="51"/>
      <c r="X2525" s="51"/>
      <c r="Y2525" s="51"/>
      <c r="Z2525" s="51"/>
      <c r="AA2525" s="51"/>
      <c r="AB2525" s="51"/>
      <c r="AC2525" s="51"/>
      <c r="AD2525" s="51"/>
      <c r="AE2525" s="51"/>
      <c r="AF2525" s="51"/>
    </row>
    <row r="2526" spans="1:32">
      <c r="A2526" s="51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W2526" s="51"/>
      <c r="X2526" s="51"/>
      <c r="Y2526" s="51"/>
      <c r="Z2526" s="51"/>
      <c r="AA2526" s="51"/>
      <c r="AB2526" s="51"/>
      <c r="AC2526" s="51"/>
      <c r="AD2526" s="51"/>
      <c r="AE2526" s="51"/>
      <c r="AF2526" s="51"/>
    </row>
    <row r="2527" spans="1:32">
      <c r="A2527" s="51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W2527" s="51"/>
      <c r="X2527" s="51"/>
      <c r="Y2527" s="51"/>
      <c r="Z2527" s="51"/>
      <c r="AA2527" s="51"/>
      <c r="AB2527" s="51"/>
      <c r="AC2527" s="51"/>
      <c r="AD2527" s="51"/>
      <c r="AE2527" s="51"/>
      <c r="AF2527" s="51"/>
    </row>
    <row r="2528" spans="1:32">
      <c r="A2528" s="51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W2528" s="51"/>
      <c r="X2528" s="51"/>
      <c r="Y2528" s="51"/>
      <c r="Z2528" s="51"/>
      <c r="AA2528" s="51"/>
      <c r="AB2528" s="51"/>
      <c r="AC2528" s="51"/>
      <c r="AD2528" s="51"/>
      <c r="AE2528" s="51"/>
      <c r="AF2528" s="51"/>
    </row>
    <row r="2529" spans="1:32">
      <c r="A2529" s="51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W2529" s="51"/>
      <c r="X2529" s="51"/>
      <c r="Y2529" s="51"/>
      <c r="Z2529" s="51"/>
      <c r="AA2529" s="51"/>
      <c r="AB2529" s="51"/>
      <c r="AC2529" s="51"/>
      <c r="AD2529" s="51"/>
      <c r="AE2529" s="51"/>
      <c r="AF2529" s="51"/>
    </row>
    <row r="2530" spans="1:32">
      <c r="A2530" s="51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W2530" s="51"/>
      <c r="X2530" s="51"/>
      <c r="Y2530" s="51"/>
      <c r="Z2530" s="51"/>
      <c r="AA2530" s="51"/>
      <c r="AB2530" s="51"/>
      <c r="AC2530" s="51"/>
      <c r="AD2530" s="51"/>
      <c r="AE2530" s="51"/>
      <c r="AF2530" s="51"/>
    </row>
    <row r="2531" spans="1:32">
      <c r="A2531" s="51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W2531" s="51"/>
      <c r="X2531" s="51"/>
      <c r="Y2531" s="51"/>
      <c r="Z2531" s="51"/>
      <c r="AA2531" s="51"/>
      <c r="AB2531" s="51"/>
      <c r="AC2531" s="51"/>
      <c r="AD2531" s="51"/>
      <c r="AE2531" s="51"/>
      <c r="AF2531" s="51"/>
    </row>
    <row r="2532" spans="1:32">
      <c r="A2532" s="51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W2532" s="51"/>
      <c r="X2532" s="51"/>
      <c r="Y2532" s="51"/>
      <c r="Z2532" s="51"/>
      <c r="AA2532" s="51"/>
      <c r="AB2532" s="51"/>
      <c r="AC2532" s="51"/>
      <c r="AD2532" s="51"/>
      <c r="AE2532" s="51"/>
      <c r="AF2532" s="51"/>
    </row>
    <row r="2533" spans="1:32">
      <c r="A2533" s="51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W2533" s="51"/>
      <c r="X2533" s="51"/>
      <c r="Y2533" s="51"/>
      <c r="Z2533" s="51"/>
      <c r="AA2533" s="51"/>
      <c r="AB2533" s="51"/>
      <c r="AC2533" s="51"/>
      <c r="AD2533" s="51"/>
      <c r="AE2533" s="51"/>
      <c r="AF2533" s="51"/>
    </row>
    <row r="2534" spans="1:32">
      <c r="A2534" s="51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W2534" s="51"/>
      <c r="X2534" s="51"/>
      <c r="Y2534" s="51"/>
      <c r="Z2534" s="51"/>
      <c r="AA2534" s="51"/>
      <c r="AB2534" s="51"/>
      <c r="AC2534" s="51"/>
      <c r="AD2534" s="51"/>
      <c r="AE2534" s="51"/>
      <c r="AF2534" s="51"/>
    </row>
    <row r="2535" spans="1:32">
      <c r="A2535" s="51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W2535" s="51"/>
      <c r="X2535" s="51"/>
      <c r="Y2535" s="51"/>
      <c r="Z2535" s="51"/>
      <c r="AA2535" s="51"/>
      <c r="AB2535" s="51"/>
      <c r="AC2535" s="51"/>
      <c r="AD2535" s="51"/>
      <c r="AE2535" s="51"/>
      <c r="AF2535" s="51"/>
    </row>
    <row r="2536" spans="1:32">
      <c r="A2536" s="51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W2536" s="51"/>
      <c r="X2536" s="51"/>
      <c r="Y2536" s="51"/>
      <c r="Z2536" s="51"/>
      <c r="AA2536" s="51"/>
      <c r="AB2536" s="51"/>
      <c r="AC2536" s="51"/>
      <c r="AD2536" s="51"/>
      <c r="AE2536" s="51"/>
      <c r="AF2536" s="51"/>
    </row>
    <row r="2537" spans="1:32">
      <c r="A2537" s="51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W2537" s="51"/>
      <c r="X2537" s="51"/>
      <c r="Y2537" s="51"/>
      <c r="Z2537" s="51"/>
      <c r="AA2537" s="51"/>
      <c r="AB2537" s="51"/>
      <c r="AC2537" s="51"/>
      <c r="AD2537" s="51"/>
      <c r="AE2537" s="51"/>
      <c r="AF2537" s="51"/>
    </row>
    <row r="2538" spans="1:32">
      <c r="A2538" s="51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W2538" s="51"/>
      <c r="X2538" s="51"/>
      <c r="Y2538" s="51"/>
      <c r="Z2538" s="51"/>
      <c r="AA2538" s="51"/>
      <c r="AB2538" s="51"/>
      <c r="AC2538" s="51"/>
      <c r="AD2538" s="51"/>
      <c r="AE2538" s="51"/>
      <c r="AF2538" s="51"/>
    </row>
    <row r="2539" spans="1:32">
      <c r="A2539" s="51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W2539" s="51"/>
      <c r="X2539" s="51"/>
      <c r="Y2539" s="51"/>
      <c r="Z2539" s="51"/>
      <c r="AA2539" s="51"/>
      <c r="AB2539" s="51"/>
      <c r="AC2539" s="51"/>
      <c r="AD2539" s="51"/>
      <c r="AE2539" s="51"/>
      <c r="AF2539" s="51"/>
    </row>
    <row r="2540" spans="1:32">
      <c r="A2540" s="51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W2540" s="51"/>
      <c r="X2540" s="51"/>
      <c r="Y2540" s="51"/>
      <c r="Z2540" s="51"/>
      <c r="AA2540" s="51"/>
      <c r="AB2540" s="51"/>
      <c r="AC2540" s="51"/>
      <c r="AD2540" s="51"/>
      <c r="AE2540" s="51"/>
      <c r="AF2540" s="51"/>
    </row>
    <row r="2541" spans="1:32">
      <c r="A2541" s="51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W2541" s="51"/>
      <c r="X2541" s="51"/>
      <c r="Y2541" s="51"/>
      <c r="Z2541" s="51"/>
      <c r="AA2541" s="51"/>
      <c r="AB2541" s="51"/>
      <c r="AC2541" s="51"/>
      <c r="AD2541" s="51"/>
      <c r="AE2541" s="51"/>
      <c r="AF2541" s="51"/>
    </row>
    <row r="2542" spans="1:32">
      <c r="A2542" s="51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W2542" s="51"/>
      <c r="X2542" s="51"/>
      <c r="Y2542" s="51"/>
      <c r="Z2542" s="51"/>
      <c r="AA2542" s="51"/>
      <c r="AB2542" s="51"/>
      <c r="AC2542" s="51"/>
      <c r="AD2542" s="51"/>
      <c r="AE2542" s="51"/>
      <c r="AF2542" s="51"/>
    </row>
    <row r="2543" spans="1:32">
      <c r="A2543" s="51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W2543" s="51"/>
      <c r="X2543" s="51"/>
      <c r="Y2543" s="51"/>
      <c r="Z2543" s="51"/>
      <c r="AA2543" s="51"/>
      <c r="AB2543" s="51"/>
      <c r="AC2543" s="51"/>
      <c r="AD2543" s="51"/>
      <c r="AE2543" s="51"/>
      <c r="AF2543" s="51"/>
    </row>
    <row r="2544" spans="1:32">
      <c r="A2544" s="51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W2544" s="51"/>
      <c r="X2544" s="51"/>
      <c r="Y2544" s="51"/>
      <c r="Z2544" s="51"/>
      <c r="AA2544" s="51"/>
      <c r="AB2544" s="51"/>
      <c r="AC2544" s="51"/>
      <c r="AD2544" s="51"/>
      <c r="AE2544" s="51"/>
      <c r="AF2544" s="51"/>
    </row>
    <row r="2545" spans="1:32">
      <c r="A2545" s="51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W2545" s="51"/>
      <c r="X2545" s="51"/>
      <c r="Y2545" s="51"/>
      <c r="Z2545" s="51"/>
      <c r="AA2545" s="51"/>
      <c r="AB2545" s="51"/>
      <c r="AC2545" s="51"/>
      <c r="AD2545" s="51"/>
      <c r="AE2545" s="51"/>
      <c r="AF2545" s="51"/>
    </row>
    <row r="2546" spans="1:32">
      <c r="A2546" s="51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W2546" s="51"/>
      <c r="X2546" s="51"/>
      <c r="Y2546" s="51"/>
      <c r="Z2546" s="51"/>
      <c r="AA2546" s="51"/>
      <c r="AB2546" s="51"/>
      <c r="AC2546" s="51"/>
      <c r="AD2546" s="51"/>
      <c r="AE2546" s="51"/>
      <c r="AF2546" s="51"/>
    </row>
    <row r="2547" spans="1:32">
      <c r="A2547" s="51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W2547" s="51"/>
      <c r="X2547" s="51"/>
      <c r="Y2547" s="51"/>
      <c r="Z2547" s="51"/>
      <c r="AA2547" s="51"/>
      <c r="AB2547" s="51"/>
      <c r="AC2547" s="51"/>
      <c r="AD2547" s="51"/>
      <c r="AE2547" s="51"/>
      <c r="AF2547" s="51"/>
    </row>
    <row r="2548" spans="1:32">
      <c r="A2548" s="51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W2548" s="51"/>
      <c r="X2548" s="51"/>
      <c r="Y2548" s="51"/>
      <c r="Z2548" s="51"/>
      <c r="AA2548" s="51"/>
      <c r="AB2548" s="51"/>
      <c r="AC2548" s="51"/>
      <c r="AD2548" s="51"/>
      <c r="AE2548" s="51"/>
      <c r="AF2548" s="51"/>
    </row>
    <row r="2549" spans="1:32">
      <c r="A2549" s="51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W2549" s="51"/>
      <c r="X2549" s="51"/>
      <c r="Y2549" s="51"/>
      <c r="Z2549" s="51"/>
      <c r="AA2549" s="51"/>
      <c r="AB2549" s="51"/>
      <c r="AC2549" s="51"/>
      <c r="AD2549" s="51"/>
      <c r="AE2549" s="51"/>
      <c r="AF2549" s="51"/>
    </row>
    <row r="2550" spans="1:32">
      <c r="A2550" s="51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W2550" s="51"/>
      <c r="X2550" s="51"/>
      <c r="Y2550" s="51"/>
      <c r="Z2550" s="51"/>
      <c r="AA2550" s="51"/>
      <c r="AB2550" s="51"/>
      <c r="AC2550" s="51"/>
      <c r="AD2550" s="51"/>
      <c r="AE2550" s="51"/>
      <c r="AF2550" s="51"/>
    </row>
    <row r="2551" spans="1:32">
      <c r="A2551" s="51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W2551" s="51"/>
      <c r="X2551" s="51"/>
      <c r="Y2551" s="51"/>
      <c r="Z2551" s="51"/>
      <c r="AA2551" s="51"/>
      <c r="AB2551" s="51"/>
      <c r="AC2551" s="51"/>
      <c r="AD2551" s="51"/>
      <c r="AE2551" s="51"/>
      <c r="AF2551" s="51"/>
    </row>
    <row r="2552" spans="1:32">
      <c r="A2552" s="51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W2552" s="51"/>
      <c r="X2552" s="51"/>
      <c r="Y2552" s="51"/>
      <c r="Z2552" s="51"/>
      <c r="AA2552" s="51"/>
      <c r="AB2552" s="51"/>
      <c r="AC2552" s="51"/>
      <c r="AD2552" s="51"/>
      <c r="AE2552" s="51"/>
      <c r="AF2552" s="51"/>
    </row>
    <row r="2553" spans="1:32">
      <c r="A2553" s="51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W2553" s="51"/>
      <c r="X2553" s="51"/>
      <c r="Y2553" s="51"/>
      <c r="Z2553" s="51"/>
      <c r="AA2553" s="51"/>
      <c r="AB2553" s="51"/>
      <c r="AC2553" s="51"/>
      <c r="AD2553" s="51"/>
      <c r="AE2553" s="51"/>
      <c r="AF2553" s="51"/>
    </row>
    <row r="2554" spans="1:32">
      <c r="A2554" s="51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W2554" s="51"/>
      <c r="X2554" s="51"/>
      <c r="Y2554" s="51"/>
      <c r="Z2554" s="51"/>
      <c r="AA2554" s="51"/>
      <c r="AB2554" s="51"/>
      <c r="AC2554" s="51"/>
      <c r="AD2554" s="51"/>
      <c r="AE2554" s="51"/>
      <c r="AF2554" s="51"/>
    </row>
    <row r="2555" spans="1:32">
      <c r="A2555" s="51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W2555" s="51"/>
      <c r="X2555" s="51"/>
      <c r="Y2555" s="51"/>
      <c r="Z2555" s="51"/>
      <c r="AA2555" s="51"/>
      <c r="AB2555" s="51"/>
      <c r="AC2555" s="51"/>
      <c r="AD2555" s="51"/>
      <c r="AE2555" s="51"/>
      <c r="AF2555" s="51"/>
    </row>
    <row r="2556" spans="1:32">
      <c r="A2556" s="51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W2556" s="51"/>
      <c r="X2556" s="51"/>
      <c r="Y2556" s="51"/>
      <c r="Z2556" s="51"/>
      <c r="AA2556" s="51"/>
      <c r="AB2556" s="51"/>
      <c r="AC2556" s="51"/>
      <c r="AD2556" s="51"/>
      <c r="AE2556" s="51"/>
      <c r="AF2556" s="51"/>
    </row>
    <row r="2557" spans="1:32">
      <c r="A2557" s="51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W2557" s="51"/>
      <c r="X2557" s="51"/>
      <c r="Y2557" s="51"/>
      <c r="Z2557" s="51"/>
      <c r="AA2557" s="51"/>
      <c r="AB2557" s="51"/>
      <c r="AC2557" s="51"/>
      <c r="AD2557" s="51"/>
      <c r="AE2557" s="51"/>
      <c r="AF2557" s="51"/>
    </row>
    <row r="2558" spans="1:32">
      <c r="A2558" s="51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W2558" s="51"/>
      <c r="X2558" s="51"/>
      <c r="Y2558" s="51"/>
      <c r="Z2558" s="51"/>
      <c r="AA2558" s="51"/>
      <c r="AB2558" s="51"/>
      <c r="AC2558" s="51"/>
      <c r="AD2558" s="51"/>
      <c r="AE2558" s="51"/>
      <c r="AF2558" s="51"/>
    </row>
    <row r="2559" spans="1:32">
      <c r="A2559" s="51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W2559" s="51"/>
      <c r="X2559" s="51"/>
      <c r="Y2559" s="51"/>
      <c r="Z2559" s="51"/>
      <c r="AA2559" s="51"/>
      <c r="AB2559" s="51"/>
      <c r="AC2559" s="51"/>
      <c r="AD2559" s="51"/>
      <c r="AE2559" s="51"/>
      <c r="AF2559" s="51"/>
    </row>
    <row r="2560" spans="1:32">
      <c r="A2560" s="51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W2560" s="51"/>
      <c r="X2560" s="51"/>
      <c r="Y2560" s="51"/>
      <c r="Z2560" s="51"/>
      <c r="AA2560" s="51"/>
      <c r="AB2560" s="51"/>
      <c r="AC2560" s="51"/>
      <c r="AD2560" s="51"/>
      <c r="AE2560" s="51"/>
      <c r="AF2560" s="51"/>
    </row>
    <row r="2561" spans="1:32">
      <c r="A2561" s="51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W2561" s="51"/>
      <c r="X2561" s="51"/>
      <c r="Y2561" s="51"/>
      <c r="Z2561" s="51"/>
      <c r="AA2561" s="51"/>
      <c r="AB2561" s="51"/>
      <c r="AC2561" s="51"/>
      <c r="AD2561" s="51"/>
      <c r="AE2561" s="51"/>
      <c r="AF2561" s="51"/>
    </row>
    <row r="2562" spans="1:32">
      <c r="A2562" s="51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W2562" s="51"/>
      <c r="X2562" s="51"/>
      <c r="Y2562" s="51"/>
      <c r="Z2562" s="51"/>
      <c r="AA2562" s="51"/>
      <c r="AB2562" s="51"/>
      <c r="AC2562" s="51"/>
      <c r="AD2562" s="51"/>
      <c r="AE2562" s="51"/>
      <c r="AF2562" s="51"/>
    </row>
    <row r="2563" spans="1:32">
      <c r="A2563" s="51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W2563" s="51"/>
      <c r="X2563" s="51"/>
      <c r="Y2563" s="51"/>
      <c r="Z2563" s="51"/>
      <c r="AA2563" s="51"/>
      <c r="AB2563" s="51"/>
      <c r="AC2563" s="51"/>
      <c r="AD2563" s="51"/>
      <c r="AE2563" s="51"/>
      <c r="AF2563" s="51"/>
    </row>
    <row r="2564" spans="1:32">
      <c r="A2564" s="51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W2564" s="51"/>
      <c r="X2564" s="51"/>
      <c r="Y2564" s="51"/>
      <c r="Z2564" s="51"/>
      <c r="AA2564" s="51"/>
      <c r="AB2564" s="51"/>
      <c r="AC2564" s="51"/>
      <c r="AD2564" s="51"/>
      <c r="AE2564" s="51"/>
      <c r="AF2564" s="51"/>
    </row>
    <row r="2565" spans="1:32">
      <c r="A2565" s="51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W2565" s="51"/>
      <c r="X2565" s="51"/>
      <c r="Y2565" s="51"/>
      <c r="Z2565" s="51"/>
      <c r="AA2565" s="51"/>
      <c r="AB2565" s="51"/>
      <c r="AC2565" s="51"/>
      <c r="AD2565" s="51"/>
      <c r="AE2565" s="51"/>
      <c r="AF2565" s="51"/>
    </row>
    <row r="2566" spans="1:32">
      <c r="A2566" s="51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W2566" s="51"/>
      <c r="X2566" s="51"/>
      <c r="Y2566" s="51"/>
      <c r="Z2566" s="51"/>
      <c r="AA2566" s="51"/>
      <c r="AB2566" s="51"/>
      <c r="AC2566" s="51"/>
      <c r="AD2566" s="51"/>
      <c r="AE2566" s="51"/>
      <c r="AF2566" s="51"/>
    </row>
    <row r="2567" spans="1:32">
      <c r="A2567" s="51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W2567" s="51"/>
      <c r="X2567" s="51"/>
      <c r="Y2567" s="51"/>
      <c r="Z2567" s="51"/>
      <c r="AA2567" s="51"/>
      <c r="AB2567" s="51"/>
      <c r="AC2567" s="51"/>
      <c r="AD2567" s="51"/>
      <c r="AE2567" s="51"/>
      <c r="AF2567" s="51"/>
    </row>
    <row r="2568" spans="1:32">
      <c r="A2568" s="51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W2568" s="51"/>
      <c r="X2568" s="51"/>
      <c r="Y2568" s="51"/>
      <c r="Z2568" s="51"/>
      <c r="AA2568" s="51"/>
      <c r="AB2568" s="51"/>
      <c r="AC2568" s="51"/>
      <c r="AD2568" s="51"/>
      <c r="AE2568" s="51"/>
      <c r="AF2568" s="51"/>
    </row>
    <row r="2569" spans="1:32">
      <c r="A2569" s="51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W2569" s="51"/>
      <c r="X2569" s="51"/>
      <c r="Y2569" s="51"/>
      <c r="Z2569" s="51"/>
      <c r="AA2569" s="51"/>
      <c r="AB2569" s="51"/>
      <c r="AC2569" s="51"/>
      <c r="AD2569" s="51"/>
      <c r="AE2569" s="51"/>
      <c r="AF2569" s="51"/>
    </row>
    <row r="2570" spans="1:32">
      <c r="A2570" s="51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W2570" s="51"/>
      <c r="X2570" s="51"/>
      <c r="Y2570" s="51"/>
      <c r="Z2570" s="51"/>
      <c r="AA2570" s="51"/>
      <c r="AB2570" s="51"/>
      <c r="AC2570" s="51"/>
      <c r="AD2570" s="51"/>
      <c r="AE2570" s="51"/>
      <c r="AF2570" s="51"/>
    </row>
    <row r="2571" spans="1:32">
      <c r="A2571" s="51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W2571" s="51"/>
      <c r="X2571" s="51"/>
      <c r="Y2571" s="51"/>
      <c r="Z2571" s="51"/>
      <c r="AA2571" s="51"/>
      <c r="AB2571" s="51"/>
      <c r="AC2571" s="51"/>
      <c r="AD2571" s="51"/>
      <c r="AE2571" s="51"/>
      <c r="AF2571" s="51"/>
    </row>
    <row r="2572" spans="1:32">
      <c r="A2572" s="51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W2572" s="51"/>
      <c r="X2572" s="51"/>
      <c r="Y2572" s="51"/>
      <c r="Z2572" s="51"/>
      <c r="AA2572" s="51"/>
      <c r="AB2572" s="51"/>
      <c r="AC2572" s="51"/>
      <c r="AD2572" s="51"/>
      <c r="AE2572" s="51"/>
      <c r="AF2572" s="51"/>
    </row>
    <row r="2573" spans="1:32">
      <c r="A2573" s="51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W2573" s="51"/>
      <c r="X2573" s="51"/>
      <c r="Y2573" s="51"/>
      <c r="Z2573" s="51"/>
      <c r="AA2573" s="51"/>
      <c r="AB2573" s="51"/>
      <c r="AC2573" s="51"/>
      <c r="AD2573" s="51"/>
      <c r="AE2573" s="51"/>
      <c r="AF2573" s="51"/>
    </row>
    <row r="2574" spans="1:32">
      <c r="A2574" s="51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W2574" s="51"/>
      <c r="X2574" s="51"/>
      <c r="Y2574" s="51"/>
      <c r="Z2574" s="51"/>
      <c r="AA2574" s="51"/>
      <c r="AB2574" s="51"/>
      <c r="AC2574" s="51"/>
      <c r="AD2574" s="51"/>
      <c r="AE2574" s="51"/>
      <c r="AF2574" s="51"/>
    </row>
    <row r="2575" spans="1:32">
      <c r="A2575" s="51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W2575" s="51"/>
      <c r="X2575" s="51"/>
      <c r="Y2575" s="51"/>
      <c r="Z2575" s="51"/>
      <c r="AA2575" s="51"/>
      <c r="AB2575" s="51"/>
      <c r="AC2575" s="51"/>
      <c r="AD2575" s="51"/>
      <c r="AE2575" s="51"/>
      <c r="AF2575" s="51"/>
    </row>
    <row r="2576" spans="1:32">
      <c r="A2576" s="51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W2576" s="51"/>
      <c r="X2576" s="51"/>
      <c r="Y2576" s="51"/>
      <c r="Z2576" s="51"/>
      <c r="AA2576" s="51"/>
      <c r="AB2576" s="51"/>
      <c r="AC2576" s="51"/>
      <c r="AD2576" s="51"/>
      <c r="AE2576" s="51"/>
      <c r="AF2576" s="51"/>
    </row>
    <row r="2577" spans="1:32">
      <c r="A2577" s="51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W2577" s="51"/>
      <c r="X2577" s="51"/>
      <c r="Y2577" s="51"/>
      <c r="Z2577" s="51"/>
      <c r="AA2577" s="51"/>
      <c r="AB2577" s="51"/>
      <c r="AC2577" s="51"/>
      <c r="AD2577" s="51"/>
      <c r="AE2577" s="51"/>
      <c r="AF2577" s="51"/>
    </row>
    <row r="2578" spans="1:32">
      <c r="A2578" s="51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W2578" s="51"/>
      <c r="X2578" s="51"/>
      <c r="Y2578" s="51"/>
      <c r="Z2578" s="51"/>
      <c r="AA2578" s="51"/>
      <c r="AB2578" s="51"/>
      <c r="AC2578" s="51"/>
      <c r="AD2578" s="51"/>
      <c r="AE2578" s="51"/>
      <c r="AF2578" s="51"/>
    </row>
    <row r="2579" spans="1:32">
      <c r="A2579" s="51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W2579" s="51"/>
      <c r="X2579" s="51"/>
      <c r="Y2579" s="51"/>
      <c r="Z2579" s="51"/>
      <c r="AA2579" s="51"/>
      <c r="AB2579" s="51"/>
      <c r="AC2579" s="51"/>
      <c r="AD2579" s="51"/>
      <c r="AE2579" s="51"/>
      <c r="AF2579" s="51"/>
    </row>
    <row r="2580" spans="1:32">
      <c r="A2580" s="51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W2580" s="51"/>
      <c r="X2580" s="51"/>
      <c r="Y2580" s="51"/>
      <c r="Z2580" s="51"/>
      <c r="AA2580" s="51"/>
      <c r="AB2580" s="51"/>
      <c r="AC2580" s="51"/>
      <c r="AD2580" s="51"/>
      <c r="AE2580" s="51"/>
      <c r="AF2580" s="51"/>
    </row>
    <row r="2581" spans="1:32">
      <c r="A2581" s="51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W2581" s="51"/>
      <c r="X2581" s="51"/>
      <c r="Y2581" s="51"/>
      <c r="Z2581" s="51"/>
      <c r="AA2581" s="51"/>
      <c r="AB2581" s="51"/>
      <c r="AC2581" s="51"/>
      <c r="AD2581" s="51"/>
      <c r="AE2581" s="51"/>
      <c r="AF2581" s="51"/>
    </row>
    <row r="2582" spans="1:32">
      <c r="A2582" s="51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W2582" s="51"/>
      <c r="X2582" s="51"/>
      <c r="Y2582" s="51"/>
      <c r="Z2582" s="51"/>
      <c r="AA2582" s="51"/>
      <c r="AB2582" s="51"/>
      <c r="AC2582" s="51"/>
      <c r="AD2582" s="51"/>
      <c r="AE2582" s="51"/>
      <c r="AF2582" s="51"/>
    </row>
    <row r="2583" spans="1:32">
      <c r="A2583" s="51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W2583" s="51"/>
      <c r="X2583" s="51"/>
      <c r="Y2583" s="51"/>
      <c r="Z2583" s="51"/>
      <c r="AA2583" s="51"/>
      <c r="AB2583" s="51"/>
      <c r="AC2583" s="51"/>
      <c r="AD2583" s="51"/>
      <c r="AE2583" s="51"/>
      <c r="AF2583" s="51"/>
    </row>
    <row r="2584" spans="1:32">
      <c r="A2584" s="51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W2584" s="51"/>
      <c r="X2584" s="51"/>
      <c r="Y2584" s="51"/>
      <c r="Z2584" s="51"/>
      <c r="AA2584" s="51"/>
      <c r="AB2584" s="51"/>
      <c r="AC2584" s="51"/>
      <c r="AD2584" s="51"/>
      <c r="AE2584" s="51"/>
      <c r="AF2584" s="51"/>
    </row>
    <row r="2585" spans="1:32">
      <c r="A2585" s="51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W2585" s="51"/>
      <c r="X2585" s="51"/>
      <c r="Y2585" s="51"/>
      <c r="Z2585" s="51"/>
      <c r="AA2585" s="51"/>
      <c r="AB2585" s="51"/>
      <c r="AC2585" s="51"/>
      <c r="AD2585" s="51"/>
      <c r="AE2585" s="51"/>
      <c r="AF2585" s="51"/>
    </row>
    <row r="2586" spans="1:32">
      <c r="A2586" s="51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W2586" s="51"/>
      <c r="X2586" s="51"/>
      <c r="Y2586" s="51"/>
      <c r="Z2586" s="51"/>
      <c r="AA2586" s="51"/>
      <c r="AB2586" s="51"/>
      <c r="AC2586" s="51"/>
      <c r="AD2586" s="51"/>
      <c r="AE2586" s="51"/>
      <c r="AF2586" s="51"/>
    </row>
    <row r="2587" spans="1:32">
      <c r="A2587" s="51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W2587" s="51"/>
      <c r="X2587" s="51"/>
      <c r="Y2587" s="51"/>
      <c r="Z2587" s="51"/>
      <c r="AA2587" s="51"/>
      <c r="AB2587" s="51"/>
      <c r="AC2587" s="51"/>
      <c r="AD2587" s="51"/>
      <c r="AE2587" s="51"/>
      <c r="AF2587" s="51"/>
    </row>
    <row r="2588" spans="1:32">
      <c r="A2588" s="51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W2588" s="51"/>
      <c r="X2588" s="51"/>
      <c r="Y2588" s="51"/>
      <c r="Z2588" s="51"/>
      <c r="AA2588" s="51"/>
      <c r="AB2588" s="51"/>
      <c r="AC2588" s="51"/>
      <c r="AD2588" s="51"/>
      <c r="AE2588" s="51"/>
      <c r="AF2588" s="51"/>
    </row>
    <row r="2589" spans="1:32">
      <c r="A2589" s="51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W2589" s="51"/>
      <c r="X2589" s="51"/>
      <c r="Y2589" s="51"/>
      <c r="Z2589" s="51"/>
      <c r="AA2589" s="51"/>
      <c r="AB2589" s="51"/>
      <c r="AC2589" s="51"/>
      <c r="AD2589" s="51"/>
      <c r="AE2589" s="51"/>
      <c r="AF2589" s="51"/>
    </row>
    <row r="2590" spans="1:32">
      <c r="A2590" s="51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W2590" s="51"/>
      <c r="X2590" s="51"/>
      <c r="Y2590" s="51"/>
      <c r="Z2590" s="51"/>
      <c r="AA2590" s="51"/>
      <c r="AB2590" s="51"/>
      <c r="AC2590" s="51"/>
      <c r="AD2590" s="51"/>
      <c r="AE2590" s="51"/>
      <c r="AF2590" s="51"/>
    </row>
    <row r="2591" spans="1:32">
      <c r="A2591" s="51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W2591" s="51"/>
      <c r="X2591" s="51"/>
      <c r="Y2591" s="51"/>
      <c r="Z2591" s="51"/>
      <c r="AA2591" s="51"/>
      <c r="AB2591" s="51"/>
      <c r="AC2591" s="51"/>
      <c r="AD2591" s="51"/>
      <c r="AE2591" s="51"/>
      <c r="AF2591" s="51"/>
    </row>
    <row r="2592" spans="1:32">
      <c r="A2592" s="51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W2592" s="51"/>
      <c r="X2592" s="51"/>
      <c r="Y2592" s="51"/>
      <c r="Z2592" s="51"/>
      <c r="AA2592" s="51"/>
      <c r="AB2592" s="51"/>
      <c r="AC2592" s="51"/>
      <c r="AD2592" s="51"/>
      <c r="AE2592" s="51"/>
      <c r="AF2592" s="51"/>
    </row>
    <row r="2593" spans="1:32">
      <c r="A2593" s="51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W2593" s="51"/>
      <c r="X2593" s="51"/>
      <c r="Y2593" s="51"/>
      <c r="Z2593" s="51"/>
      <c r="AA2593" s="51"/>
      <c r="AB2593" s="51"/>
      <c r="AC2593" s="51"/>
      <c r="AD2593" s="51"/>
      <c r="AE2593" s="51"/>
      <c r="AF2593" s="51"/>
    </row>
    <row r="2594" spans="1:32">
      <c r="A2594" s="51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W2594" s="51"/>
      <c r="X2594" s="51"/>
      <c r="Y2594" s="51"/>
      <c r="Z2594" s="51"/>
      <c r="AA2594" s="51"/>
      <c r="AB2594" s="51"/>
      <c r="AC2594" s="51"/>
      <c r="AD2594" s="51"/>
      <c r="AE2594" s="51"/>
      <c r="AF2594" s="51"/>
    </row>
    <row r="2595" spans="1:32">
      <c r="A2595" s="51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W2595" s="51"/>
      <c r="X2595" s="51"/>
      <c r="Y2595" s="51"/>
      <c r="Z2595" s="51"/>
      <c r="AA2595" s="51"/>
      <c r="AB2595" s="51"/>
      <c r="AC2595" s="51"/>
      <c r="AD2595" s="51"/>
      <c r="AE2595" s="51"/>
      <c r="AF2595" s="51"/>
    </row>
    <row r="2596" spans="1:32">
      <c r="A2596" s="51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W2596" s="51"/>
      <c r="X2596" s="51"/>
      <c r="Y2596" s="51"/>
      <c r="Z2596" s="51"/>
      <c r="AA2596" s="51"/>
      <c r="AB2596" s="51"/>
      <c r="AC2596" s="51"/>
      <c r="AD2596" s="51"/>
      <c r="AE2596" s="51"/>
      <c r="AF2596" s="51"/>
    </row>
    <row r="2597" spans="1:32">
      <c r="A2597" s="51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W2597" s="51"/>
      <c r="X2597" s="51"/>
      <c r="Y2597" s="51"/>
      <c r="Z2597" s="51"/>
      <c r="AA2597" s="51"/>
      <c r="AB2597" s="51"/>
      <c r="AC2597" s="51"/>
      <c r="AD2597" s="51"/>
      <c r="AE2597" s="51"/>
      <c r="AF2597" s="51"/>
    </row>
    <row r="2598" spans="1:32">
      <c r="A2598" s="51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W2598" s="51"/>
      <c r="X2598" s="51"/>
      <c r="Y2598" s="51"/>
      <c r="Z2598" s="51"/>
      <c r="AA2598" s="51"/>
      <c r="AB2598" s="51"/>
      <c r="AC2598" s="51"/>
      <c r="AD2598" s="51"/>
      <c r="AE2598" s="51"/>
      <c r="AF2598" s="51"/>
    </row>
    <row r="2599" spans="1:32">
      <c r="A2599" s="51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W2599" s="51"/>
      <c r="X2599" s="51"/>
      <c r="Y2599" s="51"/>
      <c r="Z2599" s="51"/>
      <c r="AA2599" s="51"/>
      <c r="AB2599" s="51"/>
      <c r="AC2599" s="51"/>
      <c r="AD2599" s="51"/>
      <c r="AE2599" s="51"/>
      <c r="AF2599" s="51"/>
    </row>
    <row r="2600" spans="1:32">
      <c r="A2600" s="51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W2600" s="51"/>
      <c r="X2600" s="51"/>
      <c r="Y2600" s="51"/>
      <c r="Z2600" s="51"/>
      <c r="AA2600" s="51"/>
      <c r="AB2600" s="51"/>
      <c r="AC2600" s="51"/>
      <c r="AD2600" s="51"/>
      <c r="AE2600" s="51"/>
      <c r="AF2600" s="51"/>
    </row>
    <row r="2601" spans="1:32">
      <c r="A2601" s="51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W2601" s="51"/>
      <c r="X2601" s="51"/>
      <c r="Y2601" s="51"/>
      <c r="Z2601" s="51"/>
      <c r="AA2601" s="51"/>
      <c r="AB2601" s="51"/>
      <c r="AC2601" s="51"/>
      <c r="AD2601" s="51"/>
      <c r="AE2601" s="51"/>
      <c r="AF2601" s="51"/>
    </row>
    <row r="2602" spans="1:32">
      <c r="A2602" s="51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W2602" s="51"/>
      <c r="X2602" s="51"/>
      <c r="Y2602" s="51"/>
      <c r="Z2602" s="51"/>
      <c r="AA2602" s="51"/>
      <c r="AB2602" s="51"/>
      <c r="AC2602" s="51"/>
      <c r="AD2602" s="51"/>
      <c r="AE2602" s="51"/>
      <c r="AF2602" s="51"/>
    </row>
    <row r="2603" spans="1:32">
      <c r="A2603" s="51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W2603" s="51"/>
      <c r="X2603" s="51"/>
      <c r="Y2603" s="51"/>
      <c r="Z2603" s="51"/>
      <c r="AA2603" s="51"/>
      <c r="AB2603" s="51"/>
      <c r="AC2603" s="51"/>
      <c r="AD2603" s="51"/>
      <c r="AE2603" s="51"/>
      <c r="AF2603" s="51"/>
    </row>
    <row r="2604" spans="1:32">
      <c r="A2604" s="51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W2604" s="51"/>
      <c r="X2604" s="51"/>
      <c r="Y2604" s="51"/>
      <c r="Z2604" s="51"/>
      <c r="AA2604" s="51"/>
      <c r="AB2604" s="51"/>
      <c r="AC2604" s="51"/>
      <c r="AD2604" s="51"/>
      <c r="AE2604" s="51"/>
      <c r="AF2604" s="51"/>
    </row>
    <row r="2605" spans="1:32">
      <c r="A2605" s="51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W2605" s="51"/>
      <c r="X2605" s="51"/>
      <c r="Y2605" s="51"/>
      <c r="Z2605" s="51"/>
      <c r="AA2605" s="51"/>
      <c r="AB2605" s="51"/>
      <c r="AC2605" s="51"/>
      <c r="AD2605" s="51"/>
      <c r="AE2605" s="51"/>
      <c r="AF2605" s="51"/>
    </row>
    <row r="2606" spans="1:32">
      <c r="A2606" s="51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W2606" s="51"/>
      <c r="X2606" s="51"/>
      <c r="Y2606" s="51"/>
      <c r="Z2606" s="51"/>
      <c r="AA2606" s="51"/>
      <c r="AB2606" s="51"/>
      <c r="AC2606" s="51"/>
      <c r="AD2606" s="51"/>
      <c r="AE2606" s="51"/>
      <c r="AF2606" s="51"/>
    </row>
    <row r="2607" spans="1:32">
      <c r="A2607" s="51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W2607" s="51"/>
      <c r="X2607" s="51"/>
      <c r="Y2607" s="51"/>
      <c r="Z2607" s="51"/>
      <c r="AA2607" s="51"/>
      <c r="AB2607" s="51"/>
      <c r="AC2607" s="51"/>
      <c r="AD2607" s="51"/>
      <c r="AE2607" s="51"/>
      <c r="AF2607" s="51"/>
    </row>
    <row r="2608" spans="1:32">
      <c r="A2608" s="51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W2608" s="51"/>
      <c r="X2608" s="51"/>
      <c r="Y2608" s="51"/>
      <c r="Z2608" s="51"/>
      <c r="AA2608" s="51"/>
      <c r="AB2608" s="51"/>
      <c r="AC2608" s="51"/>
      <c r="AD2608" s="51"/>
      <c r="AE2608" s="51"/>
      <c r="AF2608" s="51"/>
    </row>
    <row r="2609" spans="1:32">
      <c r="A2609" s="51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W2609" s="51"/>
      <c r="X2609" s="51"/>
      <c r="Y2609" s="51"/>
      <c r="Z2609" s="51"/>
      <c r="AA2609" s="51"/>
      <c r="AB2609" s="51"/>
      <c r="AC2609" s="51"/>
      <c r="AD2609" s="51"/>
      <c r="AE2609" s="51"/>
      <c r="AF2609" s="51"/>
    </row>
    <row r="2610" spans="1:32">
      <c r="A2610" s="51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W2610" s="51"/>
      <c r="X2610" s="51"/>
      <c r="Y2610" s="51"/>
      <c r="Z2610" s="51"/>
      <c r="AA2610" s="51"/>
      <c r="AB2610" s="51"/>
      <c r="AC2610" s="51"/>
      <c r="AD2610" s="51"/>
      <c r="AE2610" s="51"/>
      <c r="AF2610" s="51"/>
    </row>
    <row r="2611" spans="1:32">
      <c r="A2611" s="51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W2611" s="51"/>
      <c r="X2611" s="51"/>
      <c r="Y2611" s="51"/>
      <c r="Z2611" s="51"/>
      <c r="AA2611" s="51"/>
      <c r="AB2611" s="51"/>
      <c r="AC2611" s="51"/>
      <c r="AD2611" s="51"/>
      <c r="AE2611" s="51"/>
      <c r="AF2611" s="51"/>
    </row>
    <row r="2612" spans="1:32">
      <c r="A2612" s="51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W2612" s="51"/>
      <c r="X2612" s="51"/>
      <c r="Y2612" s="51"/>
      <c r="Z2612" s="51"/>
      <c r="AA2612" s="51"/>
      <c r="AB2612" s="51"/>
      <c r="AC2612" s="51"/>
      <c r="AD2612" s="51"/>
      <c r="AE2612" s="51"/>
      <c r="AF2612" s="51"/>
    </row>
    <row r="2613" spans="1:32">
      <c r="A2613" s="51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W2613" s="51"/>
      <c r="X2613" s="51"/>
      <c r="Y2613" s="51"/>
      <c r="Z2613" s="51"/>
      <c r="AA2613" s="51"/>
      <c r="AB2613" s="51"/>
      <c r="AC2613" s="51"/>
      <c r="AD2613" s="51"/>
      <c r="AE2613" s="51"/>
      <c r="AF2613" s="51"/>
    </row>
    <row r="2614" spans="1:32">
      <c r="A2614" s="51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W2614" s="51"/>
      <c r="X2614" s="51"/>
      <c r="Y2614" s="51"/>
      <c r="Z2614" s="51"/>
      <c r="AA2614" s="51"/>
      <c r="AB2614" s="51"/>
      <c r="AC2614" s="51"/>
      <c r="AD2614" s="51"/>
      <c r="AE2614" s="51"/>
      <c r="AF2614" s="51"/>
    </row>
    <row r="2615" spans="1:32">
      <c r="A2615" s="51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W2615" s="51"/>
      <c r="X2615" s="51"/>
      <c r="Y2615" s="51"/>
      <c r="Z2615" s="51"/>
      <c r="AA2615" s="51"/>
      <c r="AB2615" s="51"/>
      <c r="AC2615" s="51"/>
      <c r="AD2615" s="51"/>
      <c r="AE2615" s="51"/>
      <c r="AF2615" s="51"/>
    </row>
    <row r="2616" spans="1:32">
      <c r="A2616" s="51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W2616" s="51"/>
      <c r="X2616" s="51"/>
      <c r="Y2616" s="51"/>
      <c r="Z2616" s="51"/>
      <c r="AA2616" s="51"/>
      <c r="AB2616" s="51"/>
      <c r="AC2616" s="51"/>
      <c r="AD2616" s="51"/>
      <c r="AE2616" s="51"/>
      <c r="AF2616" s="51"/>
    </row>
    <row r="2617" spans="1:32">
      <c r="A2617" s="51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W2617" s="51"/>
      <c r="X2617" s="51"/>
      <c r="Y2617" s="51"/>
      <c r="Z2617" s="51"/>
      <c r="AA2617" s="51"/>
      <c r="AB2617" s="51"/>
      <c r="AC2617" s="51"/>
      <c r="AD2617" s="51"/>
      <c r="AE2617" s="51"/>
      <c r="AF2617" s="51"/>
    </row>
    <row r="2618" spans="1:32">
      <c r="A2618" s="51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W2618" s="51"/>
      <c r="X2618" s="51"/>
      <c r="Y2618" s="51"/>
      <c r="Z2618" s="51"/>
      <c r="AA2618" s="51"/>
      <c r="AB2618" s="51"/>
      <c r="AC2618" s="51"/>
      <c r="AD2618" s="51"/>
      <c r="AE2618" s="51"/>
      <c r="AF2618" s="51"/>
    </row>
    <row r="2619" spans="1:32">
      <c r="A2619" s="51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W2619" s="51"/>
      <c r="X2619" s="51"/>
      <c r="Y2619" s="51"/>
      <c r="Z2619" s="51"/>
      <c r="AA2619" s="51"/>
      <c r="AB2619" s="51"/>
      <c r="AC2619" s="51"/>
      <c r="AD2619" s="51"/>
      <c r="AE2619" s="51"/>
      <c r="AF2619" s="51"/>
    </row>
    <row r="2620" spans="1:32">
      <c r="A2620" s="51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W2620" s="51"/>
      <c r="X2620" s="51"/>
      <c r="Y2620" s="51"/>
      <c r="Z2620" s="51"/>
      <c r="AA2620" s="51"/>
      <c r="AB2620" s="51"/>
      <c r="AC2620" s="51"/>
      <c r="AD2620" s="51"/>
      <c r="AE2620" s="51"/>
      <c r="AF2620" s="51"/>
    </row>
    <row r="2621" spans="1:32">
      <c r="A2621" s="51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W2621" s="51"/>
      <c r="X2621" s="51"/>
      <c r="Y2621" s="51"/>
      <c r="Z2621" s="51"/>
      <c r="AA2621" s="51"/>
      <c r="AB2621" s="51"/>
      <c r="AC2621" s="51"/>
      <c r="AD2621" s="51"/>
      <c r="AE2621" s="51"/>
      <c r="AF2621" s="51"/>
    </row>
    <row r="2622" spans="1:32">
      <c r="A2622" s="51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W2622" s="51"/>
      <c r="X2622" s="51"/>
      <c r="Y2622" s="51"/>
      <c r="Z2622" s="51"/>
      <c r="AA2622" s="51"/>
      <c r="AB2622" s="51"/>
      <c r="AC2622" s="51"/>
      <c r="AD2622" s="51"/>
      <c r="AE2622" s="51"/>
      <c r="AF2622" s="51"/>
    </row>
    <row r="2623" spans="1:32">
      <c r="A2623" s="51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W2623" s="51"/>
      <c r="X2623" s="51"/>
      <c r="Y2623" s="51"/>
      <c r="Z2623" s="51"/>
      <c r="AA2623" s="51"/>
      <c r="AB2623" s="51"/>
      <c r="AC2623" s="51"/>
      <c r="AD2623" s="51"/>
      <c r="AE2623" s="51"/>
      <c r="AF2623" s="51"/>
    </row>
    <row r="2624" spans="1:32">
      <c r="A2624" s="51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W2624" s="51"/>
      <c r="X2624" s="51"/>
      <c r="Y2624" s="51"/>
      <c r="Z2624" s="51"/>
      <c r="AA2624" s="51"/>
      <c r="AB2624" s="51"/>
      <c r="AC2624" s="51"/>
      <c r="AD2624" s="51"/>
      <c r="AE2624" s="51"/>
      <c r="AF2624" s="51"/>
    </row>
    <row r="2625" spans="1:32">
      <c r="A2625" s="51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W2625" s="51"/>
      <c r="X2625" s="51"/>
      <c r="Y2625" s="51"/>
      <c r="Z2625" s="51"/>
      <c r="AA2625" s="51"/>
      <c r="AB2625" s="51"/>
      <c r="AC2625" s="51"/>
      <c r="AD2625" s="51"/>
      <c r="AE2625" s="51"/>
      <c r="AF2625" s="51"/>
    </row>
    <row r="2626" spans="1:32">
      <c r="A2626" s="51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W2626" s="51"/>
      <c r="X2626" s="51"/>
      <c r="Y2626" s="51"/>
      <c r="Z2626" s="51"/>
      <c r="AA2626" s="51"/>
      <c r="AB2626" s="51"/>
      <c r="AC2626" s="51"/>
      <c r="AD2626" s="51"/>
      <c r="AE2626" s="51"/>
      <c r="AF2626" s="51"/>
    </row>
    <row r="2627" spans="1:32">
      <c r="A2627" s="51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W2627" s="51"/>
      <c r="X2627" s="51"/>
      <c r="Y2627" s="51"/>
      <c r="Z2627" s="51"/>
      <c r="AA2627" s="51"/>
      <c r="AB2627" s="51"/>
      <c r="AC2627" s="51"/>
      <c r="AD2627" s="51"/>
      <c r="AE2627" s="51"/>
      <c r="AF2627" s="51"/>
    </row>
    <row r="2628" spans="1:32">
      <c r="A2628" s="51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W2628" s="51"/>
      <c r="X2628" s="51"/>
      <c r="Y2628" s="51"/>
      <c r="Z2628" s="51"/>
      <c r="AA2628" s="51"/>
      <c r="AB2628" s="51"/>
      <c r="AC2628" s="51"/>
      <c r="AD2628" s="51"/>
      <c r="AE2628" s="51"/>
      <c r="AF2628" s="51"/>
    </row>
    <row r="2629" spans="1:32">
      <c r="A2629" s="51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W2629" s="51"/>
      <c r="X2629" s="51"/>
      <c r="Y2629" s="51"/>
      <c r="Z2629" s="51"/>
      <c r="AA2629" s="51"/>
      <c r="AB2629" s="51"/>
      <c r="AC2629" s="51"/>
      <c r="AD2629" s="51"/>
      <c r="AE2629" s="51"/>
      <c r="AF2629" s="51"/>
    </row>
    <row r="2630" spans="1:32">
      <c r="A2630" s="51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W2630" s="51"/>
      <c r="X2630" s="51"/>
      <c r="Y2630" s="51"/>
      <c r="Z2630" s="51"/>
      <c r="AA2630" s="51"/>
      <c r="AB2630" s="51"/>
      <c r="AC2630" s="51"/>
      <c r="AD2630" s="51"/>
      <c r="AE2630" s="51"/>
      <c r="AF2630" s="51"/>
    </row>
    <row r="2631" spans="1:32">
      <c r="A2631" s="51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W2631" s="51"/>
      <c r="X2631" s="51"/>
      <c r="Y2631" s="51"/>
      <c r="Z2631" s="51"/>
      <c r="AA2631" s="51"/>
      <c r="AB2631" s="51"/>
      <c r="AC2631" s="51"/>
      <c r="AD2631" s="51"/>
      <c r="AE2631" s="51"/>
      <c r="AF2631" s="51"/>
    </row>
    <row r="2632" spans="1:32">
      <c r="A2632" s="51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W2632" s="51"/>
      <c r="X2632" s="51"/>
      <c r="Y2632" s="51"/>
      <c r="Z2632" s="51"/>
      <c r="AA2632" s="51"/>
      <c r="AB2632" s="51"/>
      <c r="AC2632" s="51"/>
      <c r="AD2632" s="51"/>
      <c r="AE2632" s="51"/>
      <c r="AF2632" s="51"/>
    </row>
    <row r="2633" spans="1:32">
      <c r="A2633" s="51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W2633" s="51"/>
      <c r="X2633" s="51"/>
      <c r="Y2633" s="51"/>
      <c r="Z2633" s="51"/>
      <c r="AA2633" s="51"/>
      <c r="AB2633" s="51"/>
      <c r="AC2633" s="51"/>
      <c r="AD2633" s="51"/>
      <c r="AE2633" s="51"/>
      <c r="AF2633" s="51"/>
    </row>
    <row r="2634" spans="1:32">
      <c r="A2634" s="51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W2634" s="51"/>
      <c r="X2634" s="51"/>
      <c r="Y2634" s="51"/>
      <c r="Z2634" s="51"/>
      <c r="AA2634" s="51"/>
      <c r="AB2634" s="51"/>
      <c r="AC2634" s="51"/>
      <c r="AD2634" s="51"/>
      <c r="AE2634" s="51"/>
      <c r="AF2634" s="51"/>
    </row>
    <row r="2635" spans="1:32">
      <c r="A2635" s="51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W2635" s="51"/>
      <c r="X2635" s="51"/>
      <c r="Y2635" s="51"/>
      <c r="Z2635" s="51"/>
      <c r="AA2635" s="51"/>
      <c r="AB2635" s="51"/>
      <c r="AC2635" s="51"/>
      <c r="AD2635" s="51"/>
      <c r="AE2635" s="51"/>
      <c r="AF2635" s="51"/>
    </row>
    <row r="2636" spans="1:32">
      <c r="A2636" s="51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W2636" s="51"/>
      <c r="X2636" s="51"/>
      <c r="Y2636" s="51"/>
      <c r="Z2636" s="51"/>
      <c r="AA2636" s="51"/>
      <c r="AB2636" s="51"/>
      <c r="AC2636" s="51"/>
      <c r="AD2636" s="51"/>
      <c r="AE2636" s="51"/>
      <c r="AF2636" s="51"/>
    </row>
    <row r="2637" spans="1:32">
      <c r="A2637" s="51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W2637" s="51"/>
      <c r="X2637" s="51"/>
      <c r="Y2637" s="51"/>
      <c r="Z2637" s="51"/>
      <c r="AA2637" s="51"/>
      <c r="AB2637" s="51"/>
      <c r="AC2637" s="51"/>
      <c r="AD2637" s="51"/>
      <c r="AE2637" s="51"/>
      <c r="AF2637" s="51"/>
    </row>
    <row r="2638" spans="1:32">
      <c r="A2638" s="51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W2638" s="51"/>
      <c r="X2638" s="51"/>
      <c r="Y2638" s="51"/>
      <c r="Z2638" s="51"/>
      <c r="AA2638" s="51"/>
      <c r="AB2638" s="51"/>
      <c r="AC2638" s="51"/>
      <c r="AD2638" s="51"/>
      <c r="AE2638" s="51"/>
      <c r="AF2638" s="51"/>
    </row>
    <row r="2639" spans="1:32">
      <c r="A2639" s="51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W2639" s="51"/>
      <c r="X2639" s="51"/>
      <c r="Y2639" s="51"/>
      <c r="Z2639" s="51"/>
      <c r="AA2639" s="51"/>
      <c r="AB2639" s="51"/>
      <c r="AC2639" s="51"/>
      <c r="AD2639" s="51"/>
      <c r="AE2639" s="51"/>
      <c r="AF2639" s="51"/>
    </row>
    <row r="2640" spans="1:32">
      <c r="A2640" s="51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W2640" s="51"/>
      <c r="X2640" s="51"/>
      <c r="Y2640" s="51"/>
      <c r="Z2640" s="51"/>
      <c r="AA2640" s="51"/>
      <c r="AB2640" s="51"/>
      <c r="AC2640" s="51"/>
      <c r="AD2640" s="51"/>
      <c r="AE2640" s="51"/>
      <c r="AF2640" s="51"/>
    </row>
    <row r="2641" spans="1:32">
      <c r="A2641" s="51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W2641" s="51"/>
      <c r="X2641" s="51"/>
      <c r="Y2641" s="51"/>
      <c r="Z2641" s="51"/>
      <c r="AA2641" s="51"/>
      <c r="AB2641" s="51"/>
      <c r="AC2641" s="51"/>
      <c r="AD2641" s="51"/>
      <c r="AE2641" s="51"/>
      <c r="AF2641" s="51"/>
    </row>
    <row r="2642" spans="1:32">
      <c r="A2642" s="51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W2642" s="51"/>
      <c r="X2642" s="51"/>
      <c r="Y2642" s="51"/>
      <c r="Z2642" s="51"/>
      <c r="AA2642" s="51"/>
      <c r="AB2642" s="51"/>
      <c r="AC2642" s="51"/>
      <c r="AD2642" s="51"/>
      <c r="AE2642" s="51"/>
      <c r="AF2642" s="51"/>
    </row>
    <row r="2643" spans="1:32">
      <c r="A2643" s="51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W2643" s="51"/>
      <c r="X2643" s="51"/>
      <c r="Y2643" s="51"/>
      <c r="Z2643" s="51"/>
      <c r="AA2643" s="51"/>
      <c r="AB2643" s="51"/>
      <c r="AC2643" s="51"/>
      <c r="AD2643" s="51"/>
      <c r="AE2643" s="51"/>
      <c r="AF2643" s="51"/>
    </row>
    <row r="2644" spans="1:32">
      <c r="A2644" s="51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W2644" s="51"/>
      <c r="X2644" s="51"/>
      <c r="Y2644" s="51"/>
      <c r="Z2644" s="51"/>
      <c r="AA2644" s="51"/>
      <c r="AB2644" s="51"/>
      <c r="AC2644" s="51"/>
      <c r="AD2644" s="51"/>
      <c r="AE2644" s="51"/>
      <c r="AF2644" s="51"/>
    </row>
    <row r="2645" spans="1:32">
      <c r="A2645" s="51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W2645" s="51"/>
      <c r="X2645" s="51"/>
      <c r="Y2645" s="51"/>
      <c r="Z2645" s="51"/>
      <c r="AA2645" s="51"/>
      <c r="AB2645" s="51"/>
      <c r="AC2645" s="51"/>
      <c r="AD2645" s="51"/>
      <c r="AE2645" s="51"/>
      <c r="AF2645" s="51"/>
    </row>
    <row r="2646" spans="1:32">
      <c r="A2646" s="51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W2646" s="51"/>
      <c r="X2646" s="51"/>
      <c r="Y2646" s="51"/>
      <c r="Z2646" s="51"/>
      <c r="AA2646" s="51"/>
      <c r="AB2646" s="51"/>
      <c r="AC2646" s="51"/>
      <c r="AD2646" s="51"/>
      <c r="AE2646" s="51"/>
      <c r="AF2646" s="51"/>
    </row>
    <row r="2647" spans="1:32">
      <c r="A2647" s="51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W2647" s="51"/>
      <c r="X2647" s="51"/>
      <c r="Y2647" s="51"/>
      <c r="Z2647" s="51"/>
      <c r="AA2647" s="51"/>
      <c r="AB2647" s="51"/>
      <c r="AC2647" s="51"/>
      <c r="AD2647" s="51"/>
      <c r="AE2647" s="51"/>
      <c r="AF2647" s="51"/>
    </row>
    <row r="2648" spans="1:32">
      <c r="A2648" s="51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W2648" s="51"/>
      <c r="X2648" s="51"/>
      <c r="Y2648" s="51"/>
      <c r="Z2648" s="51"/>
      <c r="AA2648" s="51"/>
      <c r="AB2648" s="51"/>
      <c r="AC2648" s="51"/>
      <c r="AD2648" s="51"/>
      <c r="AE2648" s="51"/>
      <c r="AF2648" s="51"/>
    </row>
    <row r="2649" spans="1:32">
      <c r="A2649" s="51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W2649" s="51"/>
      <c r="X2649" s="51"/>
      <c r="Y2649" s="51"/>
      <c r="Z2649" s="51"/>
      <c r="AA2649" s="51"/>
      <c r="AB2649" s="51"/>
      <c r="AC2649" s="51"/>
      <c r="AD2649" s="51"/>
      <c r="AE2649" s="51"/>
      <c r="AF2649" s="51"/>
    </row>
    <row r="2650" spans="1:32">
      <c r="A2650" s="51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W2650" s="51"/>
      <c r="X2650" s="51"/>
      <c r="Y2650" s="51"/>
      <c r="Z2650" s="51"/>
      <c r="AA2650" s="51"/>
      <c r="AB2650" s="51"/>
      <c r="AC2650" s="51"/>
      <c r="AD2650" s="51"/>
      <c r="AE2650" s="51"/>
      <c r="AF2650" s="51"/>
    </row>
    <row r="2651" spans="1:32">
      <c r="A2651" s="51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W2651" s="51"/>
      <c r="X2651" s="51"/>
      <c r="Y2651" s="51"/>
      <c r="Z2651" s="51"/>
      <c r="AA2651" s="51"/>
      <c r="AB2651" s="51"/>
      <c r="AC2651" s="51"/>
      <c r="AD2651" s="51"/>
      <c r="AE2651" s="51"/>
      <c r="AF2651" s="51"/>
    </row>
    <row r="2652" spans="1:32">
      <c r="A2652" s="51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W2652" s="51"/>
      <c r="X2652" s="51"/>
      <c r="Y2652" s="51"/>
      <c r="Z2652" s="51"/>
      <c r="AA2652" s="51"/>
      <c r="AB2652" s="51"/>
      <c r="AC2652" s="51"/>
      <c r="AD2652" s="51"/>
      <c r="AE2652" s="51"/>
      <c r="AF2652" s="51"/>
    </row>
    <row r="2653" spans="1:32">
      <c r="A2653" s="51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W2653" s="51"/>
      <c r="X2653" s="51"/>
      <c r="Y2653" s="51"/>
      <c r="Z2653" s="51"/>
      <c r="AA2653" s="51"/>
      <c r="AB2653" s="51"/>
      <c r="AC2653" s="51"/>
      <c r="AD2653" s="51"/>
      <c r="AE2653" s="51"/>
      <c r="AF2653" s="51"/>
    </row>
    <row r="2654" spans="1:32">
      <c r="A2654" s="51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W2654" s="51"/>
      <c r="X2654" s="51"/>
      <c r="Y2654" s="51"/>
      <c r="Z2654" s="51"/>
      <c r="AA2654" s="51"/>
      <c r="AB2654" s="51"/>
      <c r="AC2654" s="51"/>
      <c r="AD2654" s="51"/>
      <c r="AE2654" s="51"/>
      <c r="AF2654" s="51"/>
    </row>
    <row r="2655" spans="1:32">
      <c r="A2655" s="51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W2655" s="51"/>
      <c r="X2655" s="51"/>
      <c r="Y2655" s="51"/>
      <c r="Z2655" s="51"/>
      <c r="AA2655" s="51"/>
      <c r="AB2655" s="51"/>
      <c r="AC2655" s="51"/>
      <c r="AD2655" s="51"/>
      <c r="AE2655" s="51"/>
      <c r="AF2655" s="51"/>
    </row>
    <row r="2656" spans="1:32">
      <c r="A2656" s="51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W2656" s="51"/>
      <c r="X2656" s="51"/>
      <c r="Y2656" s="51"/>
      <c r="Z2656" s="51"/>
      <c r="AA2656" s="51"/>
      <c r="AB2656" s="51"/>
      <c r="AC2656" s="51"/>
      <c r="AD2656" s="51"/>
      <c r="AE2656" s="51"/>
      <c r="AF2656" s="51"/>
    </row>
    <row r="2657" spans="1:32">
      <c r="A2657" s="51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W2657" s="51"/>
      <c r="X2657" s="51"/>
      <c r="Y2657" s="51"/>
      <c r="Z2657" s="51"/>
      <c r="AA2657" s="51"/>
      <c r="AB2657" s="51"/>
      <c r="AC2657" s="51"/>
      <c r="AD2657" s="51"/>
      <c r="AE2657" s="51"/>
      <c r="AF2657" s="51"/>
    </row>
    <row r="2658" spans="1:32">
      <c r="A2658" s="51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W2658" s="51"/>
      <c r="X2658" s="51"/>
      <c r="Y2658" s="51"/>
      <c r="Z2658" s="51"/>
      <c r="AA2658" s="51"/>
      <c r="AB2658" s="51"/>
      <c r="AC2658" s="51"/>
      <c r="AD2658" s="51"/>
      <c r="AE2658" s="51"/>
      <c r="AF2658" s="51"/>
    </row>
    <row r="2659" spans="1:32">
      <c r="A2659" s="51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W2659" s="51"/>
      <c r="X2659" s="51"/>
      <c r="Y2659" s="51"/>
      <c r="Z2659" s="51"/>
      <c r="AA2659" s="51"/>
      <c r="AB2659" s="51"/>
      <c r="AC2659" s="51"/>
      <c r="AD2659" s="51"/>
      <c r="AE2659" s="51"/>
      <c r="AF2659" s="51"/>
    </row>
    <row r="2660" spans="1:32">
      <c r="A2660" s="51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W2660" s="51"/>
      <c r="X2660" s="51"/>
      <c r="Y2660" s="51"/>
      <c r="Z2660" s="51"/>
      <c r="AA2660" s="51"/>
      <c r="AB2660" s="51"/>
      <c r="AC2660" s="51"/>
      <c r="AD2660" s="51"/>
      <c r="AE2660" s="51"/>
      <c r="AF2660" s="51"/>
    </row>
    <row r="2661" spans="1:32">
      <c r="A2661" s="51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W2661" s="51"/>
      <c r="X2661" s="51"/>
      <c r="Y2661" s="51"/>
      <c r="Z2661" s="51"/>
      <c r="AA2661" s="51"/>
      <c r="AB2661" s="51"/>
      <c r="AC2661" s="51"/>
      <c r="AD2661" s="51"/>
      <c r="AE2661" s="51"/>
      <c r="AF2661" s="51"/>
    </row>
    <row r="2662" spans="1:32">
      <c r="A2662" s="51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W2662" s="51"/>
      <c r="X2662" s="51"/>
      <c r="Y2662" s="51"/>
      <c r="Z2662" s="51"/>
      <c r="AA2662" s="51"/>
      <c r="AB2662" s="51"/>
      <c r="AC2662" s="51"/>
      <c r="AD2662" s="51"/>
      <c r="AE2662" s="51"/>
      <c r="AF2662" s="51"/>
    </row>
    <row r="2663" spans="1:32">
      <c r="A2663" s="51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W2663" s="51"/>
      <c r="X2663" s="51"/>
      <c r="Y2663" s="51"/>
      <c r="Z2663" s="51"/>
      <c r="AA2663" s="51"/>
      <c r="AB2663" s="51"/>
      <c r="AC2663" s="51"/>
      <c r="AD2663" s="51"/>
      <c r="AE2663" s="51"/>
      <c r="AF2663" s="51"/>
    </row>
    <row r="2664" spans="1:32">
      <c r="A2664" s="51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W2664" s="51"/>
      <c r="X2664" s="51"/>
      <c r="Y2664" s="51"/>
      <c r="Z2664" s="51"/>
      <c r="AA2664" s="51"/>
      <c r="AB2664" s="51"/>
      <c r="AC2664" s="51"/>
      <c r="AD2664" s="51"/>
      <c r="AE2664" s="51"/>
      <c r="AF2664" s="51"/>
    </row>
    <row r="2665" spans="1:32">
      <c r="A2665" s="51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W2665" s="51"/>
      <c r="X2665" s="51"/>
      <c r="Y2665" s="51"/>
      <c r="Z2665" s="51"/>
      <c r="AA2665" s="51"/>
      <c r="AB2665" s="51"/>
      <c r="AC2665" s="51"/>
      <c r="AD2665" s="51"/>
      <c r="AE2665" s="51"/>
      <c r="AF2665" s="51"/>
    </row>
    <row r="2666" spans="1:32">
      <c r="A2666" s="51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W2666" s="51"/>
      <c r="X2666" s="51"/>
      <c r="Y2666" s="51"/>
      <c r="Z2666" s="51"/>
      <c r="AA2666" s="51"/>
      <c r="AB2666" s="51"/>
      <c r="AC2666" s="51"/>
      <c r="AD2666" s="51"/>
      <c r="AE2666" s="51"/>
      <c r="AF2666" s="51"/>
    </row>
    <row r="2667" spans="1:32">
      <c r="A2667" s="51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W2667" s="51"/>
      <c r="X2667" s="51"/>
      <c r="Y2667" s="51"/>
      <c r="Z2667" s="51"/>
      <c r="AA2667" s="51"/>
      <c r="AB2667" s="51"/>
      <c r="AC2667" s="51"/>
      <c r="AD2667" s="51"/>
      <c r="AE2667" s="51"/>
      <c r="AF2667" s="51"/>
    </row>
    <row r="2668" spans="1:32">
      <c r="A2668" s="51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W2668" s="51"/>
      <c r="X2668" s="51"/>
      <c r="Y2668" s="51"/>
      <c r="Z2668" s="51"/>
      <c r="AA2668" s="51"/>
      <c r="AB2668" s="51"/>
      <c r="AC2668" s="51"/>
      <c r="AD2668" s="51"/>
      <c r="AE2668" s="51"/>
      <c r="AF2668" s="51"/>
    </row>
    <row r="2669" spans="1:32">
      <c r="A2669" s="51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W2669" s="51"/>
      <c r="X2669" s="51"/>
      <c r="Y2669" s="51"/>
      <c r="Z2669" s="51"/>
      <c r="AA2669" s="51"/>
      <c r="AB2669" s="51"/>
      <c r="AC2669" s="51"/>
      <c r="AD2669" s="51"/>
      <c r="AE2669" s="51"/>
      <c r="AF2669" s="51"/>
    </row>
    <row r="2670" spans="1:32">
      <c r="A2670" s="51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W2670" s="51"/>
      <c r="X2670" s="51"/>
      <c r="Y2670" s="51"/>
      <c r="Z2670" s="51"/>
      <c r="AA2670" s="51"/>
      <c r="AB2670" s="51"/>
      <c r="AC2670" s="51"/>
      <c r="AD2670" s="51"/>
      <c r="AE2670" s="51"/>
      <c r="AF2670" s="51"/>
    </row>
    <row r="2671" spans="1:32">
      <c r="A2671" s="51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W2671" s="51"/>
      <c r="X2671" s="51"/>
      <c r="Y2671" s="51"/>
      <c r="Z2671" s="51"/>
      <c r="AA2671" s="51"/>
      <c r="AB2671" s="51"/>
      <c r="AC2671" s="51"/>
      <c r="AD2671" s="51"/>
      <c r="AE2671" s="51"/>
      <c r="AF2671" s="51"/>
    </row>
    <row r="2672" spans="1:32">
      <c r="A2672" s="51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W2672" s="51"/>
      <c r="X2672" s="51"/>
      <c r="Y2672" s="51"/>
      <c r="Z2672" s="51"/>
      <c r="AA2672" s="51"/>
      <c r="AB2672" s="51"/>
      <c r="AC2672" s="51"/>
      <c r="AD2672" s="51"/>
      <c r="AE2672" s="51"/>
      <c r="AF2672" s="51"/>
    </row>
    <row r="2673" spans="1:32">
      <c r="A2673" s="51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W2673" s="51"/>
      <c r="X2673" s="51"/>
      <c r="Y2673" s="51"/>
      <c r="Z2673" s="51"/>
      <c r="AA2673" s="51"/>
      <c r="AB2673" s="51"/>
      <c r="AC2673" s="51"/>
      <c r="AD2673" s="51"/>
      <c r="AE2673" s="51"/>
      <c r="AF2673" s="51"/>
    </row>
    <row r="2674" spans="1:32">
      <c r="A2674" s="51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W2674" s="51"/>
      <c r="X2674" s="51"/>
      <c r="Y2674" s="51"/>
      <c r="Z2674" s="51"/>
      <c r="AA2674" s="51"/>
      <c r="AB2674" s="51"/>
      <c r="AC2674" s="51"/>
      <c r="AD2674" s="51"/>
      <c r="AE2674" s="51"/>
      <c r="AF2674" s="51"/>
    </row>
    <row r="2675" spans="1:32">
      <c r="A2675" s="51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W2675" s="51"/>
      <c r="X2675" s="51"/>
      <c r="Y2675" s="51"/>
      <c r="Z2675" s="51"/>
      <c r="AA2675" s="51"/>
      <c r="AB2675" s="51"/>
      <c r="AC2675" s="51"/>
      <c r="AD2675" s="51"/>
      <c r="AE2675" s="51"/>
      <c r="AF2675" s="51"/>
    </row>
    <row r="2676" spans="1:32">
      <c r="A2676" s="51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W2676" s="51"/>
      <c r="X2676" s="51"/>
      <c r="Y2676" s="51"/>
      <c r="Z2676" s="51"/>
      <c r="AA2676" s="51"/>
      <c r="AB2676" s="51"/>
      <c r="AC2676" s="51"/>
      <c r="AD2676" s="51"/>
      <c r="AE2676" s="51"/>
      <c r="AF2676" s="51"/>
    </row>
    <row r="2677" spans="1:32">
      <c r="A2677" s="51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W2677" s="51"/>
      <c r="X2677" s="51"/>
      <c r="Y2677" s="51"/>
      <c r="Z2677" s="51"/>
      <c r="AA2677" s="51"/>
      <c r="AB2677" s="51"/>
      <c r="AC2677" s="51"/>
      <c r="AD2677" s="51"/>
      <c r="AE2677" s="51"/>
      <c r="AF2677" s="51"/>
    </row>
    <row r="2678" spans="1:32">
      <c r="A2678" s="51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W2678" s="51"/>
      <c r="X2678" s="51"/>
      <c r="Y2678" s="51"/>
      <c r="Z2678" s="51"/>
      <c r="AA2678" s="51"/>
      <c r="AB2678" s="51"/>
      <c r="AC2678" s="51"/>
      <c r="AD2678" s="51"/>
      <c r="AE2678" s="51"/>
      <c r="AF2678" s="51"/>
    </row>
    <row r="2679" spans="1:32">
      <c r="A2679" s="51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W2679" s="51"/>
      <c r="X2679" s="51"/>
      <c r="Y2679" s="51"/>
      <c r="Z2679" s="51"/>
      <c r="AA2679" s="51"/>
      <c r="AB2679" s="51"/>
      <c r="AC2679" s="51"/>
      <c r="AD2679" s="51"/>
      <c r="AE2679" s="51"/>
      <c r="AF2679" s="51"/>
    </row>
    <row r="2680" spans="1:32">
      <c r="A2680" s="51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W2680" s="51"/>
      <c r="X2680" s="51"/>
      <c r="Y2680" s="51"/>
      <c r="Z2680" s="51"/>
      <c r="AA2680" s="51"/>
      <c r="AB2680" s="51"/>
      <c r="AC2680" s="51"/>
      <c r="AD2680" s="51"/>
      <c r="AE2680" s="51"/>
      <c r="AF2680" s="51"/>
    </row>
    <row r="2681" spans="1:32">
      <c r="A2681" s="51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W2681" s="51"/>
      <c r="X2681" s="51"/>
      <c r="Y2681" s="51"/>
      <c r="Z2681" s="51"/>
      <c r="AA2681" s="51"/>
      <c r="AB2681" s="51"/>
      <c r="AC2681" s="51"/>
      <c r="AD2681" s="51"/>
      <c r="AE2681" s="51"/>
      <c r="AF2681" s="51"/>
    </row>
    <row r="2682" spans="1:32">
      <c r="A2682" s="51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W2682" s="51"/>
      <c r="X2682" s="51"/>
      <c r="Y2682" s="51"/>
      <c r="Z2682" s="51"/>
      <c r="AA2682" s="51"/>
      <c r="AB2682" s="51"/>
      <c r="AC2682" s="51"/>
      <c r="AD2682" s="51"/>
      <c r="AE2682" s="51"/>
      <c r="AF2682" s="51"/>
    </row>
    <row r="2683" spans="1:32">
      <c r="A2683" s="51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W2683" s="51"/>
      <c r="X2683" s="51"/>
      <c r="Y2683" s="51"/>
      <c r="Z2683" s="51"/>
      <c r="AA2683" s="51"/>
      <c r="AB2683" s="51"/>
      <c r="AC2683" s="51"/>
      <c r="AD2683" s="51"/>
      <c r="AE2683" s="51"/>
      <c r="AF2683" s="51"/>
    </row>
    <row r="2684" spans="1:32">
      <c r="A2684" s="51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W2684" s="51"/>
      <c r="X2684" s="51"/>
      <c r="Y2684" s="51"/>
      <c r="Z2684" s="51"/>
      <c r="AA2684" s="51"/>
      <c r="AB2684" s="51"/>
      <c r="AC2684" s="51"/>
      <c r="AD2684" s="51"/>
      <c r="AE2684" s="51"/>
      <c r="AF2684" s="51"/>
    </row>
    <row r="2685" spans="1:32">
      <c r="A2685" s="51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W2685" s="51"/>
      <c r="X2685" s="51"/>
      <c r="Y2685" s="51"/>
      <c r="Z2685" s="51"/>
      <c r="AA2685" s="51"/>
      <c r="AB2685" s="51"/>
      <c r="AC2685" s="51"/>
      <c r="AD2685" s="51"/>
      <c r="AE2685" s="51"/>
      <c r="AF2685" s="51"/>
    </row>
    <row r="2686" spans="1:32">
      <c r="A2686" s="51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W2686" s="51"/>
      <c r="X2686" s="51"/>
      <c r="Y2686" s="51"/>
      <c r="Z2686" s="51"/>
      <c r="AA2686" s="51"/>
      <c r="AB2686" s="51"/>
      <c r="AC2686" s="51"/>
      <c r="AD2686" s="51"/>
      <c r="AE2686" s="51"/>
      <c r="AF2686" s="51"/>
    </row>
    <row r="2687" spans="1:32">
      <c r="A2687" s="51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W2687" s="51"/>
      <c r="X2687" s="51"/>
      <c r="Y2687" s="51"/>
      <c r="Z2687" s="51"/>
      <c r="AA2687" s="51"/>
      <c r="AB2687" s="51"/>
      <c r="AC2687" s="51"/>
      <c r="AD2687" s="51"/>
      <c r="AE2687" s="51"/>
      <c r="AF2687" s="51"/>
    </row>
    <row r="2688" spans="1:32">
      <c r="A2688" s="51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W2688" s="51"/>
      <c r="X2688" s="51"/>
      <c r="Y2688" s="51"/>
      <c r="Z2688" s="51"/>
      <c r="AA2688" s="51"/>
      <c r="AB2688" s="51"/>
      <c r="AC2688" s="51"/>
      <c r="AD2688" s="51"/>
      <c r="AE2688" s="51"/>
      <c r="AF2688" s="51"/>
    </row>
    <row r="2689" spans="1:32">
      <c r="A2689" s="51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W2689" s="51"/>
      <c r="X2689" s="51"/>
      <c r="Y2689" s="51"/>
      <c r="Z2689" s="51"/>
      <c r="AA2689" s="51"/>
      <c r="AB2689" s="51"/>
      <c r="AC2689" s="51"/>
      <c r="AD2689" s="51"/>
      <c r="AE2689" s="51"/>
      <c r="AF2689" s="51"/>
    </row>
    <row r="2690" spans="1:32">
      <c r="A2690" s="51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W2690" s="51"/>
      <c r="X2690" s="51"/>
      <c r="Y2690" s="51"/>
      <c r="Z2690" s="51"/>
      <c r="AA2690" s="51"/>
      <c r="AB2690" s="51"/>
      <c r="AC2690" s="51"/>
      <c r="AD2690" s="51"/>
      <c r="AE2690" s="51"/>
      <c r="AF2690" s="51"/>
    </row>
    <row r="2691" spans="1:32">
      <c r="A2691" s="51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W2691" s="51"/>
      <c r="X2691" s="51"/>
      <c r="Y2691" s="51"/>
      <c r="Z2691" s="51"/>
      <c r="AA2691" s="51"/>
      <c r="AB2691" s="51"/>
      <c r="AC2691" s="51"/>
      <c r="AD2691" s="51"/>
      <c r="AE2691" s="51"/>
      <c r="AF2691" s="51"/>
    </row>
    <row r="2692" spans="1:32">
      <c r="A2692" s="51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W2692" s="51"/>
      <c r="X2692" s="51"/>
      <c r="Y2692" s="51"/>
      <c r="Z2692" s="51"/>
      <c r="AA2692" s="51"/>
      <c r="AB2692" s="51"/>
      <c r="AC2692" s="51"/>
      <c r="AD2692" s="51"/>
      <c r="AE2692" s="51"/>
      <c r="AF2692" s="51"/>
    </row>
    <row r="2693" spans="1:32">
      <c r="A2693" s="51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W2693" s="51"/>
      <c r="X2693" s="51"/>
      <c r="Y2693" s="51"/>
      <c r="Z2693" s="51"/>
      <c r="AA2693" s="51"/>
      <c r="AB2693" s="51"/>
      <c r="AC2693" s="51"/>
      <c r="AD2693" s="51"/>
      <c r="AE2693" s="51"/>
      <c r="AF2693" s="51"/>
    </row>
    <row r="2694" spans="1:32">
      <c r="A2694" s="51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W2694" s="51"/>
      <c r="X2694" s="51"/>
      <c r="Y2694" s="51"/>
      <c r="Z2694" s="51"/>
      <c r="AA2694" s="51"/>
      <c r="AB2694" s="51"/>
      <c r="AC2694" s="51"/>
      <c r="AD2694" s="51"/>
      <c r="AE2694" s="51"/>
      <c r="AF2694" s="51"/>
    </row>
    <row r="2695" spans="1:32">
      <c r="A2695" s="51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W2695" s="51"/>
      <c r="X2695" s="51"/>
      <c r="Y2695" s="51"/>
      <c r="Z2695" s="51"/>
      <c r="AA2695" s="51"/>
      <c r="AB2695" s="51"/>
      <c r="AC2695" s="51"/>
      <c r="AD2695" s="51"/>
      <c r="AE2695" s="51"/>
      <c r="AF2695" s="51"/>
    </row>
    <row r="2696" spans="1:32">
      <c r="A2696" s="51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W2696" s="51"/>
      <c r="X2696" s="51"/>
      <c r="Y2696" s="51"/>
      <c r="Z2696" s="51"/>
      <c r="AA2696" s="51"/>
      <c r="AB2696" s="51"/>
      <c r="AC2696" s="51"/>
      <c r="AD2696" s="51"/>
      <c r="AE2696" s="51"/>
      <c r="AF2696" s="51"/>
    </row>
    <row r="2697" spans="1:32">
      <c r="A2697" s="51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W2697" s="51"/>
      <c r="X2697" s="51"/>
      <c r="Y2697" s="51"/>
      <c r="Z2697" s="51"/>
      <c r="AA2697" s="51"/>
      <c r="AB2697" s="51"/>
      <c r="AC2697" s="51"/>
      <c r="AD2697" s="51"/>
      <c r="AE2697" s="51"/>
      <c r="AF2697" s="51"/>
    </row>
    <row r="2698" spans="1:32">
      <c r="A2698" s="51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W2698" s="51"/>
      <c r="X2698" s="51"/>
      <c r="Y2698" s="51"/>
      <c r="Z2698" s="51"/>
      <c r="AA2698" s="51"/>
      <c r="AB2698" s="51"/>
      <c r="AC2698" s="51"/>
      <c r="AD2698" s="51"/>
      <c r="AE2698" s="51"/>
      <c r="AF2698" s="51"/>
    </row>
    <row r="2699" spans="1:32">
      <c r="A2699" s="51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W2699" s="51"/>
      <c r="X2699" s="51"/>
      <c r="Y2699" s="51"/>
      <c r="Z2699" s="51"/>
      <c r="AA2699" s="51"/>
      <c r="AB2699" s="51"/>
      <c r="AC2699" s="51"/>
      <c r="AD2699" s="51"/>
      <c r="AE2699" s="51"/>
      <c r="AF2699" s="51"/>
    </row>
    <row r="2700" spans="1:32">
      <c r="A2700" s="51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W2700" s="51"/>
      <c r="X2700" s="51"/>
      <c r="Y2700" s="51"/>
      <c r="Z2700" s="51"/>
      <c r="AA2700" s="51"/>
      <c r="AB2700" s="51"/>
      <c r="AC2700" s="51"/>
      <c r="AD2700" s="51"/>
      <c r="AE2700" s="51"/>
      <c r="AF2700" s="51"/>
    </row>
    <row r="2701" spans="1:32">
      <c r="A2701" s="51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W2701" s="51"/>
      <c r="X2701" s="51"/>
      <c r="Y2701" s="51"/>
      <c r="Z2701" s="51"/>
      <c r="AA2701" s="51"/>
      <c r="AB2701" s="51"/>
      <c r="AC2701" s="51"/>
      <c r="AD2701" s="51"/>
      <c r="AE2701" s="51"/>
      <c r="AF2701" s="51"/>
    </row>
    <row r="2702" spans="1:32">
      <c r="A2702" s="51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W2702" s="51"/>
      <c r="X2702" s="51"/>
      <c r="Y2702" s="51"/>
      <c r="Z2702" s="51"/>
      <c r="AA2702" s="51"/>
      <c r="AB2702" s="51"/>
      <c r="AC2702" s="51"/>
      <c r="AD2702" s="51"/>
      <c r="AE2702" s="51"/>
      <c r="AF2702" s="51"/>
    </row>
    <row r="2703" spans="1:32">
      <c r="A2703" s="51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W2703" s="51"/>
      <c r="X2703" s="51"/>
      <c r="Y2703" s="51"/>
      <c r="Z2703" s="51"/>
      <c r="AA2703" s="51"/>
      <c r="AB2703" s="51"/>
      <c r="AC2703" s="51"/>
      <c r="AD2703" s="51"/>
      <c r="AE2703" s="51"/>
      <c r="AF2703" s="51"/>
    </row>
    <row r="2704" spans="1:32">
      <c r="A2704" s="51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W2704" s="51"/>
      <c r="X2704" s="51"/>
      <c r="Y2704" s="51"/>
      <c r="Z2704" s="51"/>
      <c r="AA2704" s="51"/>
      <c r="AB2704" s="51"/>
      <c r="AC2704" s="51"/>
      <c r="AD2704" s="51"/>
      <c r="AE2704" s="51"/>
      <c r="AF2704" s="51"/>
    </row>
    <row r="2705" spans="1:32">
      <c r="A2705" s="51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W2705" s="51"/>
      <c r="X2705" s="51"/>
      <c r="Y2705" s="51"/>
      <c r="Z2705" s="51"/>
      <c r="AA2705" s="51"/>
      <c r="AB2705" s="51"/>
      <c r="AC2705" s="51"/>
      <c r="AD2705" s="51"/>
      <c r="AE2705" s="51"/>
      <c r="AF2705" s="51"/>
    </row>
    <row r="2706" spans="1:32">
      <c r="A2706" s="51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W2706" s="51"/>
      <c r="X2706" s="51"/>
      <c r="Y2706" s="51"/>
      <c r="Z2706" s="51"/>
      <c r="AA2706" s="51"/>
      <c r="AB2706" s="51"/>
      <c r="AC2706" s="51"/>
      <c r="AD2706" s="51"/>
      <c r="AE2706" s="51"/>
      <c r="AF2706" s="51"/>
    </row>
    <row r="2707" spans="1:32">
      <c r="A2707" s="51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W2707" s="51"/>
      <c r="X2707" s="51"/>
      <c r="Y2707" s="51"/>
      <c r="Z2707" s="51"/>
      <c r="AA2707" s="51"/>
      <c r="AB2707" s="51"/>
      <c r="AC2707" s="51"/>
      <c r="AD2707" s="51"/>
      <c r="AE2707" s="51"/>
      <c r="AF2707" s="51"/>
    </row>
    <row r="2708" spans="1:32">
      <c r="A2708" s="51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W2708" s="51"/>
      <c r="X2708" s="51"/>
      <c r="Y2708" s="51"/>
      <c r="Z2708" s="51"/>
      <c r="AA2708" s="51"/>
      <c r="AB2708" s="51"/>
      <c r="AC2708" s="51"/>
      <c r="AD2708" s="51"/>
      <c r="AE2708" s="51"/>
      <c r="AF2708" s="51"/>
    </row>
    <row r="2709" spans="1:32">
      <c r="A2709" s="51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W2709" s="51"/>
      <c r="X2709" s="51"/>
      <c r="Y2709" s="51"/>
      <c r="Z2709" s="51"/>
      <c r="AA2709" s="51"/>
      <c r="AB2709" s="51"/>
      <c r="AC2709" s="51"/>
      <c r="AD2709" s="51"/>
      <c r="AE2709" s="51"/>
      <c r="AF2709" s="51"/>
    </row>
    <row r="2710" spans="1:32">
      <c r="A2710" s="51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W2710" s="51"/>
      <c r="X2710" s="51"/>
      <c r="Y2710" s="51"/>
      <c r="Z2710" s="51"/>
      <c r="AA2710" s="51"/>
      <c r="AB2710" s="51"/>
      <c r="AC2710" s="51"/>
      <c r="AD2710" s="51"/>
      <c r="AE2710" s="51"/>
      <c r="AF2710" s="51"/>
    </row>
    <row r="2711" spans="1:32">
      <c r="A2711" s="51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W2711" s="51"/>
      <c r="X2711" s="51"/>
      <c r="Y2711" s="51"/>
      <c r="Z2711" s="51"/>
      <c r="AA2711" s="51"/>
      <c r="AB2711" s="51"/>
      <c r="AC2711" s="51"/>
      <c r="AD2711" s="51"/>
      <c r="AE2711" s="51"/>
      <c r="AF2711" s="51"/>
    </row>
    <row r="2712" spans="1:32">
      <c r="A2712" s="51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W2712" s="51"/>
      <c r="X2712" s="51"/>
      <c r="Y2712" s="51"/>
      <c r="Z2712" s="51"/>
      <c r="AA2712" s="51"/>
      <c r="AB2712" s="51"/>
      <c r="AC2712" s="51"/>
      <c r="AD2712" s="51"/>
      <c r="AE2712" s="51"/>
      <c r="AF2712" s="51"/>
    </row>
    <row r="2713" spans="1:32">
      <c r="A2713" s="51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W2713" s="51"/>
      <c r="X2713" s="51"/>
      <c r="Y2713" s="51"/>
      <c r="Z2713" s="51"/>
      <c r="AA2713" s="51"/>
      <c r="AB2713" s="51"/>
      <c r="AC2713" s="51"/>
      <c r="AD2713" s="51"/>
      <c r="AE2713" s="51"/>
      <c r="AF2713" s="51"/>
    </row>
    <row r="2714" spans="1:32">
      <c r="A2714" s="51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W2714" s="51"/>
      <c r="X2714" s="51"/>
      <c r="Y2714" s="51"/>
      <c r="Z2714" s="51"/>
      <c r="AA2714" s="51"/>
      <c r="AB2714" s="51"/>
      <c r="AC2714" s="51"/>
      <c r="AD2714" s="51"/>
      <c r="AE2714" s="51"/>
      <c r="AF2714" s="51"/>
    </row>
    <row r="2715" spans="1:32">
      <c r="A2715" s="51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W2715" s="51"/>
      <c r="X2715" s="51"/>
      <c r="Y2715" s="51"/>
      <c r="Z2715" s="51"/>
      <c r="AA2715" s="51"/>
      <c r="AB2715" s="51"/>
      <c r="AC2715" s="51"/>
      <c r="AD2715" s="51"/>
      <c r="AE2715" s="51"/>
      <c r="AF2715" s="51"/>
    </row>
    <row r="2716" spans="1:32">
      <c r="A2716" s="51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W2716" s="51"/>
      <c r="X2716" s="51"/>
      <c r="Y2716" s="51"/>
      <c r="Z2716" s="51"/>
      <c r="AA2716" s="51"/>
      <c r="AB2716" s="51"/>
      <c r="AC2716" s="51"/>
      <c r="AD2716" s="51"/>
      <c r="AE2716" s="51"/>
      <c r="AF2716" s="51"/>
    </row>
    <row r="2717" spans="1:32">
      <c r="A2717" s="51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W2717" s="51"/>
      <c r="X2717" s="51"/>
      <c r="Y2717" s="51"/>
      <c r="Z2717" s="51"/>
      <c r="AA2717" s="51"/>
      <c r="AB2717" s="51"/>
      <c r="AC2717" s="51"/>
      <c r="AD2717" s="51"/>
      <c r="AE2717" s="51"/>
      <c r="AF2717" s="51"/>
    </row>
    <row r="2718" spans="1:32">
      <c r="A2718" s="51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W2718" s="51"/>
      <c r="X2718" s="51"/>
      <c r="Y2718" s="51"/>
      <c r="Z2718" s="51"/>
      <c r="AA2718" s="51"/>
      <c r="AB2718" s="51"/>
      <c r="AC2718" s="51"/>
      <c r="AD2718" s="51"/>
      <c r="AE2718" s="51"/>
      <c r="AF2718" s="51"/>
    </row>
    <row r="2719" spans="1:32">
      <c r="A2719" s="51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W2719" s="51"/>
      <c r="X2719" s="51"/>
      <c r="Y2719" s="51"/>
      <c r="Z2719" s="51"/>
      <c r="AA2719" s="51"/>
      <c r="AB2719" s="51"/>
      <c r="AC2719" s="51"/>
      <c r="AD2719" s="51"/>
      <c r="AE2719" s="51"/>
      <c r="AF2719" s="51"/>
    </row>
    <row r="2720" spans="1:32">
      <c r="A2720" s="51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W2720" s="51"/>
      <c r="X2720" s="51"/>
      <c r="Y2720" s="51"/>
      <c r="Z2720" s="51"/>
      <c r="AA2720" s="51"/>
      <c r="AB2720" s="51"/>
      <c r="AC2720" s="51"/>
      <c r="AD2720" s="51"/>
      <c r="AE2720" s="51"/>
      <c r="AF2720" s="51"/>
    </row>
    <row r="2721" spans="1:32">
      <c r="A2721" s="51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W2721" s="51"/>
      <c r="X2721" s="51"/>
      <c r="Y2721" s="51"/>
      <c r="Z2721" s="51"/>
      <c r="AA2721" s="51"/>
      <c r="AB2721" s="51"/>
      <c r="AC2721" s="51"/>
      <c r="AD2721" s="51"/>
      <c r="AE2721" s="51"/>
      <c r="AF2721" s="51"/>
    </row>
    <row r="2722" spans="1:32">
      <c r="A2722" s="51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W2722" s="51"/>
      <c r="X2722" s="51"/>
      <c r="Y2722" s="51"/>
      <c r="Z2722" s="51"/>
      <c r="AA2722" s="51"/>
      <c r="AB2722" s="51"/>
      <c r="AC2722" s="51"/>
      <c r="AD2722" s="51"/>
      <c r="AE2722" s="51"/>
      <c r="AF2722" s="51"/>
    </row>
    <row r="2723" spans="1:32">
      <c r="A2723" s="51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W2723" s="51"/>
      <c r="X2723" s="51"/>
      <c r="Y2723" s="51"/>
      <c r="Z2723" s="51"/>
      <c r="AA2723" s="51"/>
      <c r="AB2723" s="51"/>
      <c r="AC2723" s="51"/>
      <c r="AD2723" s="51"/>
      <c r="AE2723" s="51"/>
      <c r="AF2723" s="51"/>
    </row>
    <row r="2724" spans="1:32">
      <c r="A2724" s="51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W2724" s="51"/>
      <c r="X2724" s="51"/>
      <c r="Y2724" s="51"/>
      <c r="Z2724" s="51"/>
      <c r="AA2724" s="51"/>
      <c r="AB2724" s="51"/>
      <c r="AC2724" s="51"/>
      <c r="AD2724" s="51"/>
      <c r="AE2724" s="51"/>
      <c r="AF2724" s="51"/>
    </row>
    <row r="2725" spans="1:32">
      <c r="A2725" s="51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W2725" s="51"/>
      <c r="X2725" s="51"/>
      <c r="Y2725" s="51"/>
      <c r="Z2725" s="51"/>
      <c r="AA2725" s="51"/>
      <c r="AB2725" s="51"/>
      <c r="AC2725" s="51"/>
      <c r="AD2725" s="51"/>
      <c r="AE2725" s="51"/>
      <c r="AF2725" s="51"/>
    </row>
    <row r="2726" spans="1:32">
      <c r="A2726" s="51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W2726" s="51"/>
      <c r="X2726" s="51"/>
      <c r="Y2726" s="51"/>
      <c r="Z2726" s="51"/>
      <c r="AA2726" s="51"/>
      <c r="AB2726" s="51"/>
      <c r="AC2726" s="51"/>
      <c r="AD2726" s="51"/>
      <c r="AE2726" s="51"/>
      <c r="AF2726" s="51"/>
    </row>
    <row r="2727" spans="1:32">
      <c r="A2727" s="51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W2727" s="51"/>
      <c r="X2727" s="51"/>
      <c r="Y2727" s="51"/>
      <c r="Z2727" s="51"/>
      <c r="AA2727" s="51"/>
      <c r="AB2727" s="51"/>
      <c r="AC2727" s="51"/>
      <c r="AD2727" s="51"/>
      <c r="AE2727" s="51"/>
      <c r="AF2727" s="51"/>
    </row>
    <row r="2728" spans="1:32">
      <c r="A2728" s="51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W2728" s="51"/>
      <c r="X2728" s="51"/>
      <c r="Y2728" s="51"/>
      <c r="Z2728" s="51"/>
      <c r="AA2728" s="51"/>
      <c r="AB2728" s="51"/>
      <c r="AC2728" s="51"/>
      <c r="AD2728" s="51"/>
      <c r="AE2728" s="51"/>
      <c r="AF2728" s="51"/>
    </row>
    <row r="2729" spans="1:32">
      <c r="A2729" s="51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W2729" s="51"/>
      <c r="X2729" s="51"/>
      <c r="Y2729" s="51"/>
      <c r="Z2729" s="51"/>
      <c r="AA2729" s="51"/>
      <c r="AB2729" s="51"/>
      <c r="AC2729" s="51"/>
      <c r="AD2729" s="51"/>
      <c r="AE2729" s="51"/>
      <c r="AF2729" s="51"/>
    </row>
    <row r="2730" spans="1:32">
      <c r="A2730" s="51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W2730" s="51"/>
      <c r="X2730" s="51"/>
      <c r="Y2730" s="51"/>
      <c r="Z2730" s="51"/>
      <c r="AA2730" s="51"/>
      <c r="AB2730" s="51"/>
      <c r="AC2730" s="51"/>
      <c r="AD2730" s="51"/>
      <c r="AE2730" s="51"/>
      <c r="AF2730" s="51"/>
    </row>
    <row r="2731" spans="1:32">
      <c r="A2731" s="51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W2731" s="51"/>
      <c r="X2731" s="51"/>
      <c r="Y2731" s="51"/>
      <c r="Z2731" s="51"/>
      <c r="AA2731" s="51"/>
      <c r="AB2731" s="51"/>
      <c r="AC2731" s="51"/>
      <c r="AD2731" s="51"/>
      <c r="AE2731" s="51"/>
      <c r="AF2731" s="51"/>
    </row>
    <row r="2732" spans="1:32">
      <c r="A2732" s="51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W2732" s="51"/>
      <c r="X2732" s="51"/>
      <c r="Y2732" s="51"/>
      <c r="Z2732" s="51"/>
      <c r="AA2732" s="51"/>
      <c r="AB2732" s="51"/>
      <c r="AC2732" s="51"/>
      <c r="AD2732" s="51"/>
      <c r="AE2732" s="51"/>
      <c r="AF2732" s="51"/>
    </row>
    <row r="2733" spans="1:32">
      <c r="A2733" s="51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W2733" s="51"/>
      <c r="X2733" s="51"/>
      <c r="Y2733" s="51"/>
      <c r="Z2733" s="51"/>
      <c r="AA2733" s="51"/>
      <c r="AB2733" s="51"/>
      <c r="AC2733" s="51"/>
      <c r="AD2733" s="51"/>
      <c r="AE2733" s="51"/>
      <c r="AF2733" s="51"/>
    </row>
    <row r="2734" spans="1:32">
      <c r="A2734" s="51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W2734" s="51"/>
      <c r="X2734" s="51"/>
      <c r="Y2734" s="51"/>
      <c r="Z2734" s="51"/>
      <c r="AA2734" s="51"/>
      <c r="AB2734" s="51"/>
      <c r="AC2734" s="51"/>
      <c r="AD2734" s="51"/>
      <c r="AE2734" s="51"/>
      <c r="AF2734" s="51"/>
    </row>
    <row r="2735" spans="1:32">
      <c r="A2735" s="51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W2735" s="51"/>
      <c r="X2735" s="51"/>
      <c r="Y2735" s="51"/>
      <c r="Z2735" s="51"/>
      <c r="AA2735" s="51"/>
      <c r="AB2735" s="51"/>
      <c r="AC2735" s="51"/>
      <c r="AD2735" s="51"/>
      <c r="AE2735" s="51"/>
      <c r="AF2735" s="51"/>
    </row>
    <row r="2736" spans="1:32">
      <c r="A2736" s="51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W2736" s="51"/>
      <c r="X2736" s="51"/>
      <c r="Y2736" s="51"/>
      <c r="Z2736" s="51"/>
      <c r="AA2736" s="51"/>
      <c r="AB2736" s="51"/>
      <c r="AC2736" s="51"/>
      <c r="AD2736" s="51"/>
      <c r="AE2736" s="51"/>
      <c r="AF2736" s="51"/>
    </row>
    <row r="2737" spans="1:32">
      <c r="A2737" s="51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W2737" s="51"/>
      <c r="X2737" s="51"/>
      <c r="Y2737" s="51"/>
      <c r="Z2737" s="51"/>
      <c r="AA2737" s="51"/>
      <c r="AB2737" s="51"/>
      <c r="AC2737" s="51"/>
      <c r="AD2737" s="51"/>
      <c r="AE2737" s="51"/>
      <c r="AF2737" s="51"/>
    </row>
    <row r="2738" spans="1:32">
      <c r="A2738" s="51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W2738" s="51"/>
      <c r="X2738" s="51"/>
      <c r="Y2738" s="51"/>
      <c r="Z2738" s="51"/>
      <c r="AA2738" s="51"/>
      <c r="AB2738" s="51"/>
      <c r="AC2738" s="51"/>
      <c r="AD2738" s="51"/>
      <c r="AE2738" s="51"/>
      <c r="AF2738" s="51"/>
    </row>
    <row r="2739" spans="1:32">
      <c r="A2739" s="51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W2739" s="51"/>
      <c r="X2739" s="51"/>
      <c r="Y2739" s="51"/>
      <c r="Z2739" s="51"/>
      <c r="AA2739" s="51"/>
      <c r="AB2739" s="51"/>
      <c r="AC2739" s="51"/>
      <c r="AD2739" s="51"/>
      <c r="AE2739" s="51"/>
      <c r="AF2739" s="51"/>
    </row>
    <row r="2740" spans="1:32">
      <c r="A2740" s="51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W2740" s="51"/>
      <c r="X2740" s="51"/>
      <c r="Y2740" s="51"/>
      <c r="Z2740" s="51"/>
      <c r="AA2740" s="51"/>
      <c r="AB2740" s="51"/>
      <c r="AC2740" s="51"/>
      <c r="AD2740" s="51"/>
      <c r="AE2740" s="51"/>
      <c r="AF2740" s="51"/>
    </row>
    <row r="2741" spans="1:32">
      <c r="A2741" s="51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W2741" s="51"/>
      <c r="X2741" s="51"/>
      <c r="Y2741" s="51"/>
      <c r="Z2741" s="51"/>
      <c r="AA2741" s="51"/>
      <c r="AB2741" s="51"/>
      <c r="AC2741" s="51"/>
      <c r="AD2741" s="51"/>
      <c r="AE2741" s="51"/>
      <c r="AF2741" s="51"/>
    </row>
    <row r="2742" spans="1:32">
      <c r="A2742" s="51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W2742" s="51"/>
      <c r="X2742" s="51"/>
      <c r="Y2742" s="51"/>
      <c r="Z2742" s="51"/>
      <c r="AA2742" s="51"/>
      <c r="AB2742" s="51"/>
      <c r="AC2742" s="51"/>
      <c r="AD2742" s="51"/>
      <c r="AE2742" s="51"/>
      <c r="AF2742" s="51"/>
    </row>
    <row r="2743" spans="1:32">
      <c r="A2743" s="51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W2743" s="51"/>
      <c r="X2743" s="51"/>
      <c r="Y2743" s="51"/>
      <c r="Z2743" s="51"/>
      <c r="AA2743" s="51"/>
      <c r="AB2743" s="51"/>
      <c r="AC2743" s="51"/>
      <c r="AD2743" s="51"/>
      <c r="AE2743" s="51"/>
      <c r="AF2743" s="51"/>
    </row>
    <row r="2744" spans="1:32">
      <c r="A2744" s="51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W2744" s="51"/>
      <c r="X2744" s="51"/>
      <c r="Y2744" s="51"/>
      <c r="Z2744" s="51"/>
      <c r="AA2744" s="51"/>
      <c r="AB2744" s="51"/>
      <c r="AC2744" s="51"/>
      <c r="AD2744" s="51"/>
      <c r="AE2744" s="51"/>
      <c r="AF2744" s="51"/>
    </row>
    <row r="2745" spans="1:32">
      <c r="A2745" s="51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W2745" s="51"/>
      <c r="X2745" s="51"/>
      <c r="Y2745" s="51"/>
      <c r="Z2745" s="51"/>
      <c r="AA2745" s="51"/>
      <c r="AB2745" s="51"/>
      <c r="AC2745" s="51"/>
      <c r="AD2745" s="51"/>
      <c r="AE2745" s="51"/>
      <c r="AF2745" s="51"/>
    </row>
    <row r="2746" spans="1:32">
      <c r="A2746" s="51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W2746" s="51"/>
      <c r="X2746" s="51"/>
      <c r="Y2746" s="51"/>
      <c r="Z2746" s="51"/>
      <c r="AA2746" s="51"/>
      <c r="AB2746" s="51"/>
      <c r="AC2746" s="51"/>
      <c r="AD2746" s="51"/>
      <c r="AE2746" s="51"/>
      <c r="AF2746" s="51"/>
    </row>
    <row r="2747" spans="1:32">
      <c r="A2747" s="51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W2747" s="51"/>
      <c r="X2747" s="51"/>
      <c r="Y2747" s="51"/>
      <c r="Z2747" s="51"/>
      <c r="AA2747" s="51"/>
      <c r="AB2747" s="51"/>
      <c r="AC2747" s="51"/>
      <c r="AD2747" s="51"/>
      <c r="AE2747" s="51"/>
      <c r="AF2747" s="51"/>
    </row>
    <row r="2748" spans="1:32">
      <c r="A2748" s="51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W2748" s="51"/>
      <c r="X2748" s="51"/>
      <c r="Y2748" s="51"/>
      <c r="Z2748" s="51"/>
      <c r="AA2748" s="51"/>
      <c r="AB2748" s="51"/>
      <c r="AC2748" s="51"/>
      <c r="AD2748" s="51"/>
      <c r="AE2748" s="51"/>
      <c r="AF2748" s="51"/>
    </row>
    <row r="2749" spans="1:32">
      <c r="A2749" s="51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W2749" s="51"/>
      <c r="X2749" s="51"/>
      <c r="Y2749" s="51"/>
      <c r="Z2749" s="51"/>
      <c r="AA2749" s="51"/>
      <c r="AB2749" s="51"/>
      <c r="AC2749" s="51"/>
      <c r="AD2749" s="51"/>
      <c r="AE2749" s="51"/>
      <c r="AF2749" s="51"/>
    </row>
    <row r="2750" spans="1:32">
      <c r="A2750" s="51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W2750" s="51"/>
      <c r="X2750" s="51"/>
      <c r="Y2750" s="51"/>
      <c r="Z2750" s="51"/>
      <c r="AA2750" s="51"/>
      <c r="AB2750" s="51"/>
      <c r="AC2750" s="51"/>
      <c r="AD2750" s="51"/>
      <c r="AE2750" s="51"/>
      <c r="AF2750" s="51"/>
    </row>
    <row r="2751" spans="1:32">
      <c r="A2751" s="51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W2751" s="51"/>
      <c r="X2751" s="51"/>
      <c r="Y2751" s="51"/>
      <c r="Z2751" s="51"/>
      <c r="AA2751" s="51"/>
      <c r="AB2751" s="51"/>
      <c r="AC2751" s="51"/>
      <c r="AD2751" s="51"/>
      <c r="AE2751" s="51"/>
      <c r="AF2751" s="51"/>
    </row>
    <row r="2752" spans="1:32">
      <c r="A2752" s="51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W2752" s="51"/>
      <c r="X2752" s="51"/>
      <c r="Y2752" s="51"/>
      <c r="Z2752" s="51"/>
      <c r="AA2752" s="51"/>
      <c r="AB2752" s="51"/>
      <c r="AC2752" s="51"/>
      <c r="AD2752" s="51"/>
      <c r="AE2752" s="51"/>
      <c r="AF2752" s="51"/>
    </row>
    <row r="2753" spans="1:32">
      <c r="A2753" s="51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W2753" s="51"/>
      <c r="X2753" s="51"/>
      <c r="Y2753" s="51"/>
      <c r="Z2753" s="51"/>
      <c r="AA2753" s="51"/>
      <c r="AB2753" s="51"/>
      <c r="AC2753" s="51"/>
      <c r="AD2753" s="51"/>
      <c r="AE2753" s="51"/>
      <c r="AF2753" s="51"/>
    </row>
    <row r="2754" spans="1:32">
      <c r="A2754" s="51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W2754" s="51"/>
      <c r="X2754" s="51"/>
      <c r="Y2754" s="51"/>
      <c r="Z2754" s="51"/>
      <c r="AA2754" s="51"/>
      <c r="AB2754" s="51"/>
      <c r="AC2754" s="51"/>
      <c r="AD2754" s="51"/>
      <c r="AE2754" s="51"/>
      <c r="AF2754" s="51"/>
    </row>
    <row r="2755" spans="1:32">
      <c r="A2755" s="51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W2755" s="51"/>
      <c r="X2755" s="51"/>
      <c r="Y2755" s="51"/>
      <c r="Z2755" s="51"/>
      <c r="AA2755" s="51"/>
      <c r="AB2755" s="51"/>
      <c r="AC2755" s="51"/>
      <c r="AD2755" s="51"/>
      <c r="AE2755" s="51"/>
      <c r="AF2755" s="51"/>
    </row>
    <row r="2756" spans="1:32">
      <c r="A2756" s="51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W2756" s="51"/>
      <c r="X2756" s="51"/>
      <c r="Y2756" s="51"/>
      <c r="Z2756" s="51"/>
      <c r="AA2756" s="51"/>
      <c r="AB2756" s="51"/>
      <c r="AC2756" s="51"/>
      <c r="AD2756" s="51"/>
      <c r="AE2756" s="51"/>
      <c r="AF2756" s="51"/>
    </row>
    <row r="2757" spans="1:32">
      <c r="A2757" s="51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W2757" s="51"/>
      <c r="X2757" s="51"/>
      <c r="Y2757" s="51"/>
      <c r="Z2757" s="51"/>
      <c r="AA2757" s="51"/>
      <c r="AB2757" s="51"/>
      <c r="AC2757" s="51"/>
      <c r="AD2757" s="51"/>
      <c r="AE2757" s="51"/>
      <c r="AF2757" s="51"/>
    </row>
    <row r="2758" spans="1:32">
      <c r="A2758" s="51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W2758" s="51"/>
      <c r="X2758" s="51"/>
      <c r="Y2758" s="51"/>
      <c r="Z2758" s="51"/>
      <c r="AA2758" s="51"/>
      <c r="AB2758" s="51"/>
      <c r="AC2758" s="51"/>
      <c r="AD2758" s="51"/>
      <c r="AE2758" s="51"/>
      <c r="AF2758" s="51"/>
    </row>
    <row r="2759" spans="1:32">
      <c r="A2759" s="51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W2759" s="51"/>
      <c r="X2759" s="51"/>
      <c r="Y2759" s="51"/>
      <c r="Z2759" s="51"/>
      <c r="AA2759" s="51"/>
      <c r="AB2759" s="51"/>
      <c r="AC2759" s="51"/>
      <c r="AD2759" s="51"/>
      <c r="AE2759" s="51"/>
      <c r="AF2759" s="51"/>
    </row>
    <row r="2760" spans="1:32">
      <c r="A2760" s="51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W2760" s="51"/>
      <c r="X2760" s="51"/>
      <c r="Y2760" s="51"/>
      <c r="Z2760" s="51"/>
      <c r="AA2760" s="51"/>
      <c r="AB2760" s="51"/>
      <c r="AC2760" s="51"/>
      <c r="AD2760" s="51"/>
      <c r="AE2760" s="51"/>
      <c r="AF2760" s="51"/>
    </row>
    <row r="2761" spans="1:32">
      <c r="A2761" s="51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W2761" s="51"/>
      <c r="X2761" s="51"/>
      <c r="Y2761" s="51"/>
      <c r="Z2761" s="51"/>
      <c r="AA2761" s="51"/>
      <c r="AB2761" s="51"/>
      <c r="AC2761" s="51"/>
      <c r="AD2761" s="51"/>
      <c r="AE2761" s="51"/>
      <c r="AF2761" s="51"/>
    </row>
    <row r="2762" spans="1:32">
      <c r="A2762" s="51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W2762" s="51"/>
      <c r="X2762" s="51"/>
      <c r="Y2762" s="51"/>
      <c r="Z2762" s="51"/>
      <c r="AA2762" s="51"/>
      <c r="AB2762" s="51"/>
      <c r="AC2762" s="51"/>
      <c r="AD2762" s="51"/>
      <c r="AE2762" s="51"/>
      <c r="AF2762" s="51"/>
    </row>
    <row r="2763" spans="1:32">
      <c r="A2763" s="51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W2763" s="51"/>
      <c r="X2763" s="51"/>
      <c r="Y2763" s="51"/>
      <c r="Z2763" s="51"/>
      <c r="AA2763" s="51"/>
      <c r="AB2763" s="51"/>
      <c r="AC2763" s="51"/>
      <c r="AD2763" s="51"/>
      <c r="AE2763" s="51"/>
      <c r="AF2763" s="51"/>
    </row>
    <row r="2764" spans="1:32">
      <c r="A2764" s="51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W2764" s="51"/>
      <c r="X2764" s="51"/>
      <c r="Y2764" s="51"/>
      <c r="Z2764" s="51"/>
      <c r="AA2764" s="51"/>
      <c r="AB2764" s="51"/>
      <c r="AC2764" s="51"/>
      <c r="AD2764" s="51"/>
      <c r="AE2764" s="51"/>
      <c r="AF2764" s="51"/>
    </row>
    <row r="2765" spans="1:32">
      <c r="A2765" s="51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W2765" s="51"/>
      <c r="X2765" s="51"/>
      <c r="Y2765" s="51"/>
      <c r="Z2765" s="51"/>
      <c r="AA2765" s="51"/>
      <c r="AB2765" s="51"/>
      <c r="AC2765" s="51"/>
      <c r="AD2765" s="51"/>
      <c r="AE2765" s="51"/>
      <c r="AF2765" s="51"/>
    </row>
    <row r="2766" spans="1:32">
      <c r="A2766" s="51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W2766" s="51"/>
      <c r="X2766" s="51"/>
      <c r="Y2766" s="51"/>
      <c r="Z2766" s="51"/>
      <c r="AA2766" s="51"/>
      <c r="AB2766" s="51"/>
      <c r="AC2766" s="51"/>
      <c r="AD2766" s="51"/>
      <c r="AE2766" s="51"/>
      <c r="AF2766" s="51"/>
    </row>
    <row r="2767" spans="1:32">
      <c r="A2767" s="51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W2767" s="51"/>
      <c r="X2767" s="51"/>
      <c r="Y2767" s="51"/>
      <c r="Z2767" s="51"/>
      <c r="AA2767" s="51"/>
      <c r="AB2767" s="51"/>
      <c r="AC2767" s="51"/>
      <c r="AD2767" s="51"/>
      <c r="AE2767" s="51"/>
      <c r="AF2767" s="51"/>
    </row>
    <row r="2768" spans="1:32">
      <c r="A2768" s="51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W2768" s="51"/>
      <c r="X2768" s="51"/>
      <c r="Y2768" s="51"/>
      <c r="Z2768" s="51"/>
      <c r="AA2768" s="51"/>
      <c r="AB2768" s="51"/>
      <c r="AC2768" s="51"/>
      <c r="AD2768" s="51"/>
      <c r="AE2768" s="51"/>
      <c r="AF2768" s="51"/>
    </row>
    <row r="2769" spans="1:32">
      <c r="A2769" s="51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W2769" s="51"/>
      <c r="X2769" s="51"/>
      <c r="Y2769" s="51"/>
      <c r="Z2769" s="51"/>
      <c r="AA2769" s="51"/>
      <c r="AB2769" s="51"/>
      <c r="AC2769" s="51"/>
      <c r="AD2769" s="51"/>
      <c r="AE2769" s="51"/>
      <c r="AF2769" s="51"/>
    </row>
    <row r="2770" spans="1:32">
      <c r="A2770" s="51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W2770" s="51"/>
      <c r="X2770" s="51"/>
      <c r="Y2770" s="51"/>
      <c r="Z2770" s="51"/>
      <c r="AA2770" s="51"/>
      <c r="AB2770" s="51"/>
      <c r="AC2770" s="51"/>
      <c r="AD2770" s="51"/>
      <c r="AE2770" s="51"/>
      <c r="AF2770" s="51"/>
    </row>
    <row r="2771" spans="1:32">
      <c r="A2771" s="51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W2771" s="51"/>
      <c r="X2771" s="51"/>
      <c r="Y2771" s="51"/>
      <c r="Z2771" s="51"/>
      <c r="AA2771" s="51"/>
      <c r="AB2771" s="51"/>
      <c r="AC2771" s="51"/>
      <c r="AD2771" s="51"/>
      <c r="AE2771" s="51"/>
      <c r="AF2771" s="51"/>
    </row>
    <row r="2772" spans="1:32">
      <c r="A2772" s="51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W2772" s="51"/>
      <c r="X2772" s="51"/>
      <c r="Y2772" s="51"/>
      <c r="Z2772" s="51"/>
      <c r="AA2772" s="51"/>
      <c r="AB2772" s="51"/>
      <c r="AC2772" s="51"/>
      <c r="AD2772" s="51"/>
      <c r="AE2772" s="51"/>
      <c r="AF2772" s="51"/>
    </row>
    <row r="2773" spans="1:32">
      <c r="A2773" s="51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W2773" s="51"/>
      <c r="X2773" s="51"/>
      <c r="Y2773" s="51"/>
      <c r="Z2773" s="51"/>
      <c r="AA2773" s="51"/>
      <c r="AB2773" s="51"/>
      <c r="AC2773" s="51"/>
      <c r="AD2773" s="51"/>
      <c r="AE2773" s="51"/>
      <c r="AF2773" s="51"/>
    </row>
    <row r="2774" spans="1:32">
      <c r="A2774" s="51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W2774" s="51"/>
      <c r="X2774" s="51"/>
      <c r="Y2774" s="51"/>
      <c r="Z2774" s="51"/>
      <c r="AA2774" s="51"/>
      <c r="AB2774" s="51"/>
      <c r="AC2774" s="51"/>
      <c r="AD2774" s="51"/>
      <c r="AE2774" s="51"/>
      <c r="AF2774" s="51"/>
    </row>
    <row r="2775" spans="1:32">
      <c r="A2775" s="51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W2775" s="51"/>
      <c r="X2775" s="51"/>
      <c r="Y2775" s="51"/>
      <c r="Z2775" s="51"/>
      <c r="AA2775" s="51"/>
      <c r="AB2775" s="51"/>
      <c r="AC2775" s="51"/>
      <c r="AD2775" s="51"/>
      <c r="AE2775" s="51"/>
      <c r="AF2775" s="51"/>
    </row>
    <row r="2776" spans="1:32">
      <c r="A2776" s="51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W2776" s="51"/>
      <c r="X2776" s="51"/>
      <c r="Y2776" s="51"/>
      <c r="Z2776" s="51"/>
      <c r="AA2776" s="51"/>
      <c r="AB2776" s="51"/>
      <c r="AC2776" s="51"/>
      <c r="AD2776" s="51"/>
      <c r="AE2776" s="51"/>
      <c r="AF2776" s="51"/>
    </row>
    <row r="2777" spans="1:32">
      <c r="A2777" s="51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W2777" s="51"/>
      <c r="X2777" s="51"/>
      <c r="Y2777" s="51"/>
      <c r="Z2777" s="51"/>
      <c r="AA2777" s="51"/>
      <c r="AB2777" s="51"/>
      <c r="AC2777" s="51"/>
      <c r="AD2777" s="51"/>
      <c r="AE2777" s="51"/>
      <c r="AF2777" s="51"/>
    </row>
    <row r="2778" spans="1:32">
      <c r="A2778" s="51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W2778" s="51"/>
      <c r="X2778" s="51"/>
      <c r="Y2778" s="51"/>
      <c r="Z2778" s="51"/>
      <c r="AA2778" s="51"/>
      <c r="AB2778" s="51"/>
      <c r="AC2778" s="51"/>
      <c r="AD2778" s="51"/>
      <c r="AE2778" s="51"/>
      <c r="AF2778" s="51"/>
    </row>
    <row r="2779" spans="1:32">
      <c r="A2779" s="51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W2779" s="51"/>
      <c r="X2779" s="51"/>
      <c r="Y2779" s="51"/>
      <c r="Z2779" s="51"/>
      <c r="AA2779" s="51"/>
      <c r="AB2779" s="51"/>
      <c r="AC2779" s="51"/>
      <c r="AD2779" s="51"/>
      <c r="AE2779" s="51"/>
      <c r="AF2779" s="51"/>
    </row>
    <row r="2780" spans="1:32">
      <c r="A2780" s="51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W2780" s="51"/>
      <c r="X2780" s="51"/>
      <c r="Y2780" s="51"/>
      <c r="Z2780" s="51"/>
      <c r="AA2780" s="51"/>
      <c r="AB2780" s="51"/>
      <c r="AC2780" s="51"/>
      <c r="AD2780" s="51"/>
      <c r="AE2780" s="51"/>
      <c r="AF2780" s="51"/>
    </row>
    <row r="2781" spans="1:32">
      <c r="A2781" s="51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W2781" s="51"/>
      <c r="X2781" s="51"/>
      <c r="Y2781" s="51"/>
      <c r="Z2781" s="51"/>
      <c r="AA2781" s="51"/>
      <c r="AB2781" s="51"/>
      <c r="AC2781" s="51"/>
      <c r="AD2781" s="51"/>
      <c r="AE2781" s="51"/>
      <c r="AF2781" s="51"/>
    </row>
    <row r="2782" spans="1:32">
      <c r="A2782" s="51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W2782" s="51"/>
      <c r="X2782" s="51"/>
      <c r="Y2782" s="51"/>
      <c r="Z2782" s="51"/>
      <c r="AA2782" s="51"/>
      <c r="AB2782" s="51"/>
      <c r="AC2782" s="51"/>
      <c r="AD2782" s="51"/>
      <c r="AE2782" s="51"/>
      <c r="AF2782" s="51"/>
    </row>
    <row r="2783" spans="1:32">
      <c r="A2783" s="51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W2783" s="51"/>
      <c r="X2783" s="51"/>
      <c r="Y2783" s="51"/>
      <c r="Z2783" s="51"/>
      <c r="AA2783" s="51"/>
      <c r="AB2783" s="51"/>
      <c r="AC2783" s="51"/>
      <c r="AD2783" s="51"/>
      <c r="AE2783" s="51"/>
      <c r="AF2783" s="51"/>
    </row>
    <row r="2784" spans="1:32">
      <c r="A2784" s="51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W2784" s="51"/>
      <c r="X2784" s="51"/>
      <c r="Y2784" s="51"/>
      <c r="Z2784" s="51"/>
      <c r="AA2784" s="51"/>
      <c r="AB2784" s="51"/>
      <c r="AC2784" s="51"/>
      <c r="AD2784" s="51"/>
      <c r="AE2784" s="51"/>
      <c r="AF2784" s="51"/>
    </row>
    <row r="2785" spans="1:32">
      <c r="A2785" s="51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W2785" s="51"/>
      <c r="X2785" s="51"/>
      <c r="Y2785" s="51"/>
      <c r="Z2785" s="51"/>
      <c r="AA2785" s="51"/>
      <c r="AB2785" s="51"/>
      <c r="AC2785" s="51"/>
      <c r="AD2785" s="51"/>
      <c r="AE2785" s="51"/>
      <c r="AF2785" s="51"/>
    </row>
    <row r="2786" spans="1:32">
      <c r="A2786" s="51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W2786" s="51"/>
      <c r="X2786" s="51"/>
      <c r="Y2786" s="51"/>
      <c r="Z2786" s="51"/>
      <c r="AA2786" s="51"/>
      <c r="AB2786" s="51"/>
      <c r="AC2786" s="51"/>
      <c r="AD2786" s="51"/>
      <c r="AE2786" s="51"/>
      <c r="AF2786" s="51"/>
    </row>
    <row r="2787" spans="1:32">
      <c r="A2787" s="51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W2787" s="51"/>
      <c r="X2787" s="51"/>
      <c r="Y2787" s="51"/>
      <c r="Z2787" s="51"/>
      <c r="AA2787" s="51"/>
      <c r="AB2787" s="51"/>
      <c r="AC2787" s="51"/>
      <c r="AD2787" s="51"/>
      <c r="AE2787" s="51"/>
      <c r="AF2787" s="51"/>
    </row>
    <row r="2788" spans="1:32">
      <c r="A2788" s="51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W2788" s="51"/>
      <c r="X2788" s="51"/>
      <c r="Y2788" s="51"/>
      <c r="Z2788" s="51"/>
      <c r="AA2788" s="51"/>
      <c r="AB2788" s="51"/>
      <c r="AC2788" s="51"/>
      <c r="AD2788" s="51"/>
      <c r="AE2788" s="51"/>
      <c r="AF2788" s="51"/>
    </row>
    <row r="2789" spans="1:32">
      <c r="A2789" s="51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W2789" s="51"/>
      <c r="X2789" s="51"/>
      <c r="Y2789" s="51"/>
      <c r="Z2789" s="51"/>
      <c r="AA2789" s="51"/>
      <c r="AB2789" s="51"/>
      <c r="AC2789" s="51"/>
      <c r="AD2789" s="51"/>
      <c r="AE2789" s="51"/>
      <c r="AF2789" s="51"/>
    </row>
    <row r="2790" spans="1:32">
      <c r="A2790" s="51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W2790" s="51"/>
      <c r="X2790" s="51"/>
      <c r="Y2790" s="51"/>
      <c r="Z2790" s="51"/>
      <c r="AA2790" s="51"/>
      <c r="AB2790" s="51"/>
      <c r="AC2790" s="51"/>
      <c r="AD2790" s="51"/>
      <c r="AE2790" s="51"/>
      <c r="AF2790" s="51"/>
    </row>
    <row r="2791" spans="1:32">
      <c r="A2791" s="51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W2791" s="51"/>
      <c r="X2791" s="51"/>
      <c r="Y2791" s="51"/>
      <c r="Z2791" s="51"/>
      <c r="AA2791" s="51"/>
      <c r="AB2791" s="51"/>
      <c r="AC2791" s="51"/>
      <c r="AD2791" s="51"/>
      <c r="AE2791" s="51"/>
      <c r="AF2791" s="51"/>
    </row>
    <row r="2792" spans="1:32">
      <c r="A2792" s="51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W2792" s="51"/>
      <c r="X2792" s="51"/>
      <c r="Y2792" s="51"/>
      <c r="Z2792" s="51"/>
      <c r="AA2792" s="51"/>
      <c r="AB2792" s="51"/>
      <c r="AC2792" s="51"/>
      <c r="AD2792" s="51"/>
      <c r="AE2792" s="51"/>
      <c r="AF2792" s="51"/>
    </row>
    <row r="2793" spans="1:32">
      <c r="A2793" s="51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W2793" s="51"/>
      <c r="X2793" s="51"/>
      <c r="Y2793" s="51"/>
      <c r="Z2793" s="51"/>
      <c r="AA2793" s="51"/>
      <c r="AB2793" s="51"/>
      <c r="AC2793" s="51"/>
      <c r="AD2793" s="51"/>
      <c r="AE2793" s="51"/>
      <c r="AF2793" s="51"/>
    </row>
    <row r="2794" spans="1:32">
      <c r="A2794" s="51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W2794" s="51"/>
      <c r="X2794" s="51"/>
      <c r="Y2794" s="51"/>
      <c r="Z2794" s="51"/>
      <c r="AA2794" s="51"/>
      <c r="AB2794" s="51"/>
      <c r="AC2794" s="51"/>
      <c r="AD2794" s="51"/>
      <c r="AE2794" s="51"/>
      <c r="AF2794" s="51"/>
    </row>
    <row r="2795" spans="1:32">
      <c r="A2795" s="51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W2795" s="51"/>
      <c r="X2795" s="51"/>
      <c r="Y2795" s="51"/>
      <c r="Z2795" s="51"/>
      <c r="AA2795" s="51"/>
      <c r="AB2795" s="51"/>
      <c r="AC2795" s="51"/>
      <c r="AD2795" s="51"/>
      <c r="AE2795" s="51"/>
      <c r="AF2795" s="51"/>
    </row>
    <row r="2796" spans="1:32">
      <c r="A2796" s="51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W2796" s="51"/>
      <c r="X2796" s="51"/>
      <c r="Y2796" s="51"/>
      <c r="Z2796" s="51"/>
      <c r="AA2796" s="51"/>
      <c r="AB2796" s="51"/>
      <c r="AC2796" s="51"/>
      <c r="AD2796" s="51"/>
      <c r="AE2796" s="51"/>
      <c r="AF2796" s="51"/>
    </row>
    <row r="2797" spans="1:32">
      <c r="A2797" s="51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W2797" s="51"/>
      <c r="X2797" s="51"/>
      <c r="Y2797" s="51"/>
      <c r="Z2797" s="51"/>
      <c r="AA2797" s="51"/>
      <c r="AB2797" s="51"/>
      <c r="AC2797" s="51"/>
      <c r="AD2797" s="51"/>
      <c r="AE2797" s="51"/>
      <c r="AF2797" s="51"/>
    </row>
    <row r="2798" spans="1:32">
      <c r="A2798" s="51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W2798" s="51"/>
      <c r="X2798" s="51"/>
      <c r="Y2798" s="51"/>
      <c r="Z2798" s="51"/>
      <c r="AA2798" s="51"/>
      <c r="AB2798" s="51"/>
      <c r="AC2798" s="51"/>
      <c r="AD2798" s="51"/>
      <c r="AE2798" s="51"/>
      <c r="AF2798" s="51"/>
    </row>
    <row r="2799" spans="1:32">
      <c r="A2799" s="51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W2799" s="51"/>
      <c r="X2799" s="51"/>
      <c r="Y2799" s="51"/>
      <c r="Z2799" s="51"/>
      <c r="AA2799" s="51"/>
      <c r="AB2799" s="51"/>
      <c r="AC2799" s="51"/>
      <c r="AD2799" s="51"/>
      <c r="AE2799" s="51"/>
      <c r="AF2799" s="51"/>
    </row>
    <row r="2800" spans="1:32">
      <c r="A2800" s="51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W2800" s="51"/>
      <c r="X2800" s="51"/>
      <c r="Y2800" s="51"/>
      <c r="Z2800" s="51"/>
      <c r="AA2800" s="51"/>
      <c r="AB2800" s="51"/>
      <c r="AC2800" s="51"/>
      <c r="AD2800" s="51"/>
      <c r="AE2800" s="51"/>
      <c r="AF2800" s="51"/>
    </row>
    <row r="2801" spans="1:32">
      <c r="A2801" s="51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W2801" s="51"/>
      <c r="X2801" s="51"/>
      <c r="Y2801" s="51"/>
      <c r="Z2801" s="51"/>
      <c r="AA2801" s="51"/>
      <c r="AB2801" s="51"/>
      <c r="AC2801" s="51"/>
      <c r="AD2801" s="51"/>
      <c r="AE2801" s="51"/>
      <c r="AF2801" s="51"/>
    </row>
    <row r="2802" spans="1:32">
      <c r="A2802" s="51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W2802" s="51"/>
      <c r="X2802" s="51"/>
      <c r="Y2802" s="51"/>
      <c r="Z2802" s="51"/>
      <c r="AA2802" s="51"/>
      <c r="AB2802" s="51"/>
      <c r="AC2802" s="51"/>
      <c r="AD2802" s="51"/>
      <c r="AE2802" s="51"/>
      <c r="AF2802" s="51"/>
    </row>
    <row r="2803" spans="1:32">
      <c r="A2803" s="51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W2803" s="51"/>
      <c r="X2803" s="51"/>
      <c r="Y2803" s="51"/>
      <c r="Z2803" s="51"/>
      <c r="AA2803" s="51"/>
      <c r="AB2803" s="51"/>
      <c r="AC2803" s="51"/>
      <c r="AD2803" s="51"/>
      <c r="AE2803" s="51"/>
      <c r="AF2803" s="51"/>
    </row>
    <row r="2804" spans="1:32">
      <c r="A2804" s="51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W2804" s="51"/>
      <c r="X2804" s="51"/>
      <c r="Y2804" s="51"/>
      <c r="Z2804" s="51"/>
      <c r="AA2804" s="51"/>
      <c r="AB2804" s="51"/>
      <c r="AC2804" s="51"/>
      <c r="AD2804" s="51"/>
      <c r="AE2804" s="51"/>
      <c r="AF2804" s="51"/>
    </row>
    <row r="2805" spans="1:32">
      <c r="A2805" s="51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W2805" s="51"/>
      <c r="X2805" s="51"/>
      <c r="Y2805" s="51"/>
      <c r="Z2805" s="51"/>
      <c r="AA2805" s="51"/>
      <c r="AB2805" s="51"/>
      <c r="AC2805" s="51"/>
      <c r="AD2805" s="51"/>
      <c r="AE2805" s="51"/>
      <c r="AF2805" s="51"/>
    </row>
    <row r="2806" spans="1:32">
      <c r="A2806" s="51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W2806" s="51"/>
      <c r="X2806" s="51"/>
      <c r="Y2806" s="51"/>
      <c r="Z2806" s="51"/>
      <c r="AA2806" s="51"/>
      <c r="AB2806" s="51"/>
      <c r="AC2806" s="51"/>
      <c r="AD2806" s="51"/>
      <c r="AE2806" s="51"/>
      <c r="AF2806" s="51"/>
    </row>
    <row r="2807" spans="1:32">
      <c r="A2807" s="51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W2807" s="51"/>
      <c r="X2807" s="51"/>
      <c r="Y2807" s="51"/>
      <c r="Z2807" s="51"/>
      <c r="AA2807" s="51"/>
      <c r="AB2807" s="51"/>
      <c r="AC2807" s="51"/>
      <c r="AD2807" s="51"/>
      <c r="AE2807" s="51"/>
      <c r="AF2807" s="51"/>
    </row>
    <row r="2808" spans="1:32">
      <c r="A2808" s="51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W2808" s="51"/>
      <c r="X2808" s="51"/>
      <c r="Y2808" s="51"/>
      <c r="Z2808" s="51"/>
      <c r="AA2808" s="51"/>
      <c r="AB2808" s="51"/>
      <c r="AC2808" s="51"/>
      <c r="AD2808" s="51"/>
      <c r="AE2808" s="51"/>
      <c r="AF2808" s="51"/>
    </row>
    <row r="2809" spans="1:32">
      <c r="A2809" s="51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W2809" s="51"/>
      <c r="X2809" s="51"/>
      <c r="Y2809" s="51"/>
      <c r="Z2809" s="51"/>
      <c r="AA2809" s="51"/>
      <c r="AB2809" s="51"/>
      <c r="AC2809" s="51"/>
      <c r="AD2809" s="51"/>
      <c r="AE2809" s="51"/>
      <c r="AF2809" s="51"/>
    </row>
    <row r="2810" spans="1:32">
      <c r="A2810" s="51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W2810" s="51"/>
      <c r="X2810" s="51"/>
      <c r="Y2810" s="51"/>
      <c r="Z2810" s="51"/>
      <c r="AA2810" s="51"/>
      <c r="AB2810" s="51"/>
      <c r="AC2810" s="51"/>
      <c r="AD2810" s="51"/>
      <c r="AE2810" s="51"/>
      <c r="AF2810" s="51"/>
    </row>
    <row r="2811" spans="1:32">
      <c r="A2811" s="51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W2811" s="51"/>
      <c r="X2811" s="51"/>
      <c r="Y2811" s="51"/>
      <c r="Z2811" s="51"/>
      <c r="AA2811" s="51"/>
      <c r="AB2811" s="51"/>
      <c r="AC2811" s="51"/>
      <c r="AD2811" s="51"/>
      <c r="AE2811" s="51"/>
      <c r="AF2811" s="51"/>
    </row>
    <row r="2812" spans="1:32">
      <c r="A2812" s="51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W2812" s="51"/>
      <c r="X2812" s="51"/>
      <c r="Y2812" s="51"/>
      <c r="Z2812" s="51"/>
      <c r="AA2812" s="51"/>
      <c r="AB2812" s="51"/>
      <c r="AC2812" s="51"/>
      <c r="AD2812" s="51"/>
      <c r="AE2812" s="51"/>
      <c r="AF2812" s="51"/>
    </row>
    <row r="2813" spans="1:32">
      <c r="A2813" s="51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W2813" s="51"/>
      <c r="X2813" s="51"/>
      <c r="Y2813" s="51"/>
      <c r="Z2813" s="51"/>
      <c r="AA2813" s="51"/>
      <c r="AB2813" s="51"/>
      <c r="AC2813" s="51"/>
      <c r="AD2813" s="51"/>
      <c r="AE2813" s="51"/>
      <c r="AF2813" s="51"/>
    </row>
    <row r="2814" spans="1:32">
      <c r="A2814" s="51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W2814" s="51"/>
      <c r="X2814" s="51"/>
      <c r="Y2814" s="51"/>
      <c r="Z2814" s="51"/>
      <c r="AA2814" s="51"/>
      <c r="AB2814" s="51"/>
      <c r="AC2814" s="51"/>
      <c r="AD2814" s="51"/>
      <c r="AE2814" s="51"/>
      <c r="AF2814" s="51"/>
    </row>
    <row r="2815" spans="1:32">
      <c r="A2815" s="51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W2815" s="51"/>
      <c r="X2815" s="51"/>
      <c r="Y2815" s="51"/>
      <c r="Z2815" s="51"/>
      <c r="AA2815" s="51"/>
      <c r="AB2815" s="51"/>
      <c r="AC2815" s="51"/>
      <c r="AD2815" s="51"/>
      <c r="AE2815" s="51"/>
      <c r="AF2815" s="51"/>
    </row>
    <row r="2816" spans="1:32">
      <c r="A2816" s="51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W2816" s="51"/>
      <c r="X2816" s="51"/>
      <c r="Y2816" s="51"/>
      <c r="Z2816" s="51"/>
      <c r="AA2816" s="51"/>
      <c r="AB2816" s="51"/>
      <c r="AC2816" s="51"/>
      <c r="AD2816" s="51"/>
      <c r="AE2816" s="51"/>
      <c r="AF2816" s="51"/>
    </row>
    <row r="2817" spans="1:32">
      <c r="A2817" s="51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W2817" s="51"/>
      <c r="X2817" s="51"/>
      <c r="Y2817" s="51"/>
      <c r="Z2817" s="51"/>
      <c r="AA2817" s="51"/>
      <c r="AB2817" s="51"/>
      <c r="AC2817" s="51"/>
      <c r="AD2817" s="51"/>
      <c r="AE2817" s="51"/>
      <c r="AF2817" s="51"/>
    </row>
    <row r="2818" spans="1:32">
      <c r="A2818" s="51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W2818" s="51"/>
      <c r="X2818" s="51"/>
      <c r="Y2818" s="51"/>
      <c r="Z2818" s="51"/>
      <c r="AA2818" s="51"/>
      <c r="AB2818" s="51"/>
      <c r="AC2818" s="51"/>
      <c r="AD2818" s="51"/>
      <c r="AE2818" s="51"/>
      <c r="AF2818" s="51"/>
    </row>
    <row r="2819" spans="1:32">
      <c r="A2819" s="51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W2819" s="51"/>
      <c r="X2819" s="51"/>
      <c r="Y2819" s="51"/>
      <c r="Z2819" s="51"/>
      <c r="AA2819" s="51"/>
      <c r="AB2819" s="51"/>
      <c r="AC2819" s="51"/>
      <c r="AD2819" s="51"/>
      <c r="AE2819" s="51"/>
      <c r="AF2819" s="51"/>
    </row>
    <row r="2820" spans="1:32">
      <c r="A2820" s="51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W2820" s="51"/>
      <c r="X2820" s="51"/>
      <c r="Y2820" s="51"/>
      <c r="Z2820" s="51"/>
      <c r="AA2820" s="51"/>
      <c r="AB2820" s="51"/>
      <c r="AC2820" s="51"/>
      <c r="AD2820" s="51"/>
      <c r="AE2820" s="51"/>
      <c r="AF2820" s="51"/>
    </row>
    <row r="2821" spans="1:32">
      <c r="A2821" s="51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W2821" s="51"/>
      <c r="X2821" s="51"/>
      <c r="Y2821" s="51"/>
      <c r="Z2821" s="51"/>
      <c r="AA2821" s="51"/>
      <c r="AB2821" s="51"/>
      <c r="AC2821" s="51"/>
      <c r="AD2821" s="51"/>
      <c r="AE2821" s="51"/>
      <c r="AF2821" s="51"/>
    </row>
    <row r="2822" spans="1:32">
      <c r="A2822" s="51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W2822" s="51"/>
      <c r="X2822" s="51"/>
      <c r="Y2822" s="51"/>
      <c r="Z2822" s="51"/>
      <c r="AA2822" s="51"/>
      <c r="AB2822" s="51"/>
      <c r="AC2822" s="51"/>
      <c r="AD2822" s="51"/>
      <c r="AE2822" s="51"/>
      <c r="AF2822" s="51"/>
    </row>
    <row r="2823" spans="1:32">
      <c r="A2823" s="51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W2823" s="51"/>
      <c r="X2823" s="51"/>
      <c r="Y2823" s="51"/>
      <c r="Z2823" s="51"/>
      <c r="AA2823" s="51"/>
      <c r="AB2823" s="51"/>
      <c r="AC2823" s="51"/>
      <c r="AD2823" s="51"/>
      <c r="AE2823" s="51"/>
      <c r="AF2823" s="51"/>
    </row>
    <row r="2824" spans="1:32">
      <c r="A2824" s="51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W2824" s="51"/>
      <c r="X2824" s="51"/>
      <c r="Y2824" s="51"/>
      <c r="Z2824" s="51"/>
      <c r="AA2824" s="51"/>
      <c r="AB2824" s="51"/>
      <c r="AC2824" s="51"/>
      <c r="AD2824" s="51"/>
      <c r="AE2824" s="51"/>
      <c r="AF2824" s="51"/>
    </row>
    <row r="2825" spans="1:32">
      <c r="A2825" s="51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W2825" s="51"/>
      <c r="X2825" s="51"/>
      <c r="Y2825" s="51"/>
      <c r="Z2825" s="51"/>
      <c r="AA2825" s="51"/>
      <c r="AB2825" s="51"/>
      <c r="AC2825" s="51"/>
      <c r="AD2825" s="51"/>
      <c r="AE2825" s="51"/>
      <c r="AF2825" s="51"/>
    </row>
    <row r="2826" spans="1:32">
      <c r="A2826" s="51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W2826" s="51"/>
      <c r="X2826" s="51"/>
      <c r="Y2826" s="51"/>
      <c r="Z2826" s="51"/>
      <c r="AA2826" s="51"/>
      <c r="AB2826" s="51"/>
      <c r="AC2826" s="51"/>
      <c r="AD2826" s="51"/>
      <c r="AE2826" s="51"/>
      <c r="AF2826" s="51"/>
    </row>
    <row r="2827" spans="1:32">
      <c r="A2827" s="51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W2827" s="51"/>
      <c r="X2827" s="51"/>
      <c r="Y2827" s="51"/>
      <c r="Z2827" s="51"/>
      <c r="AA2827" s="51"/>
      <c r="AB2827" s="51"/>
      <c r="AC2827" s="51"/>
      <c r="AD2827" s="51"/>
      <c r="AE2827" s="51"/>
      <c r="AF2827" s="51"/>
    </row>
    <row r="2828" spans="1:32">
      <c r="A2828" s="51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W2828" s="51"/>
      <c r="X2828" s="51"/>
      <c r="Y2828" s="51"/>
      <c r="Z2828" s="51"/>
      <c r="AA2828" s="51"/>
      <c r="AB2828" s="51"/>
      <c r="AC2828" s="51"/>
      <c r="AD2828" s="51"/>
      <c r="AE2828" s="51"/>
      <c r="AF2828" s="51"/>
    </row>
    <row r="2829" spans="1:32">
      <c r="A2829" s="51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W2829" s="51"/>
      <c r="X2829" s="51"/>
      <c r="Y2829" s="51"/>
      <c r="Z2829" s="51"/>
      <c r="AA2829" s="51"/>
      <c r="AB2829" s="51"/>
      <c r="AC2829" s="51"/>
      <c r="AD2829" s="51"/>
      <c r="AE2829" s="51"/>
      <c r="AF2829" s="51"/>
    </row>
    <row r="2830" spans="1:32">
      <c r="A2830" s="51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W2830" s="51"/>
      <c r="X2830" s="51"/>
      <c r="Y2830" s="51"/>
      <c r="Z2830" s="51"/>
      <c r="AA2830" s="51"/>
      <c r="AB2830" s="51"/>
      <c r="AC2830" s="51"/>
      <c r="AD2830" s="51"/>
      <c r="AE2830" s="51"/>
      <c r="AF2830" s="51"/>
    </row>
    <row r="2831" spans="1:32">
      <c r="A2831" s="51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W2831" s="51"/>
      <c r="X2831" s="51"/>
      <c r="Y2831" s="51"/>
      <c r="Z2831" s="51"/>
      <c r="AA2831" s="51"/>
      <c r="AB2831" s="51"/>
      <c r="AC2831" s="51"/>
      <c r="AD2831" s="51"/>
      <c r="AE2831" s="51"/>
      <c r="AF2831" s="51"/>
    </row>
    <row r="2832" spans="1:32">
      <c r="A2832" s="51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W2832" s="51"/>
      <c r="X2832" s="51"/>
      <c r="Y2832" s="51"/>
      <c r="Z2832" s="51"/>
      <c r="AA2832" s="51"/>
      <c r="AB2832" s="51"/>
      <c r="AC2832" s="51"/>
      <c r="AD2832" s="51"/>
      <c r="AE2832" s="51"/>
      <c r="AF2832" s="51"/>
    </row>
    <row r="2833" spans="1:32">
      <c r="A2833" s="51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W2833" s="51"/>
      <c r="X2833" s="51"/>
      <c r="Y2833" s="51"/>
      <c r="Z2833" s="51"/>
      <c r="AA2833" s="51"/>
      <c r="AB2833" s="51"/>
      <c r="AC2833" s="51"/>
      <c r="AD2833" s="51"/>
      <c r="AE2833" s="51"/>
      <c r="AF2833" s="51"/>
    </row>
    <row r="2834" spans="1:32">
      <c r="A2834" s="51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W2834" s="51"/>
      <c r="X2834" s="51"/>
      <c r="Y2834" s="51"/>
      <c r="Z2834" s="51"/>
      <c r="AA2834" s="51"/>
      <c r="AB2834" s="51"/>
      <c r="AC2834" s="51"/>
      <c r="AD2834" s="51"/>
      <c r="AE2834" s="51"/>
      <c r="AF2834" s="51"/>
    </row>
    <row r="2835" spans="1:32">
      <c r="A2835" s="51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W2835" s="51"/>
      <c r="X2835" s="51"/>
      <c r="Y2835" s="51"/>
      <c r="Z2835" s="51"/>
      <c r="AA2835" s="51"/>
      <c r="AB2835" s="51"/>
      <c r="AC2835" s="51"/>
      <c r="AD2835" s="51"/>
      <c r="AE2835" s="51"/>
      <c r="AF2835" s="51"/>
    </row>
    <row r="2836" spans="1:32">
      <c r="A2836" s="51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W2836" s="51"/>
      <c r="X2836" s="51"/>
      <c r="Y2836" s="51"/>
      <c r="Z2836" s="51"/>
      <c r="AA2836" s="51"/>
      <c r="AB2836" s="51"/>
      <c r="AC2836" s="51"/>
      <c r="AD2836" s="51"/>
      <c r="AE2836" s="51"/>
      <c r="AF2836" s="51"/>
    </row>
    <row r="2837" spans="1:32">
      <c r="A2837" s="51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W2837" s="51"/>
      <c r="X2837" s="51"/>
      <c r="Y2837" s="51"/>
      <c r="Z2837" s="51"/>
      <c r="AA2837" s="51"/>
      <c r="AB2837" s="51"/>
      <c r="AC2837" s="51"/>
      <c r="AD2837" s="51"/>
      <c r="AE2837" s="51"/>
      <c r="AF2837" s="51"/>
    </row>
    <row r="2838" spans="1:32">
      <c r="A2838" s="51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W2838" s="51"/>
      <c r="X2838" s="51"/>
      <c r="Y2838" s="51"/>
      <c r="Z2838" s="51"/>
      <c r="AA2838" s="51"/>
      <c r="AB2838" s="51"/>
      <c r="AC2838" s="51"/>
      <c r="AD2838" s="51"/>
      <c r="AE2838" s="51"/>
      <c r="AF2838" s="51"/>
    </row>
    <row r="2839" spans="1:32">
      <c r="A2839" s="51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W2839" s="51"/>
      <c r="X2839" s="51"/>
      <c r="Y2839" s="51"/>
      <c r="Z2839" s="51"/>
      <c r="AA2839" s="51"/>
      <c r="AB2839" s="51"/>
      <c r="AC2839" s="51"/>
      <c r="AD2839" s="51"/>
      <c r="AE2839" s="51"/>
      <c r="AF2839" s="51"/>
    </row>
    <row r="2840" spans="1:32">
      <c r="A2840" s="51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W2840" s="51"/>
      <c r="X2840" s="51"/>
      <c r="Y2840" s="51"/>
      <c r="Z2840" s="51"/>
      <c r="AA2840" s="51"/>
      <c r="AB2840" s="51"/>
      <c r="AC2840" s="51"/>
      <c r="AD2840" s="51"/>
      <c r="AE2840" s="51"/>
      <c r="AF2840" s="51"/>
    </row>
    <row r="2841" spans="1:32">
      <c r="A2841" s="51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W2841" s="51"/>
      <c r="X2841" s="51"/>
      <c r="Y2841" s="51"/>
      <c r="Z2841" s="51"/>
      <c r="AA2841" s="51"/>
      <c r="AB2841" s="51"/>
      <c r="AC2841" s="51"/>
      <c r="AD2841" s="51"/>
      <c r="AE2841" s="51"/>
      <c r="AF2841" s="51"/>
    </row>
    <row r="2842" spans="1:32">
      <c r="A2842" s="51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W2842" s="51"/>
      <c r="X2842" s="51"/>
      <c r="Y2842" s="51"/>
      <c r="Z2842" s="51"/>
      <c r="AA2842" s="51"/>
      <c r="AB2842" s="51"/>
      <c r="AC2842" s="51"/>
      <c r="AD2842" s="51"/>
      <c r="AE2842" s="51"/>
      <c r="AF2842" s="51"/>
    </row>
    <row r="2843" spans="1:32">
      <c r="A2843" s="51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W2843" s="51"/>
      <c r="X2843" s="51"/>
      <c r="Y2843" s="51"/>
      <c r="Z2843" s="51"/>
      <c r="AA2843" s="51"/>
      <c r="AB2843" s="51"/>
      <c r="AC2843" s="51"/>
      <c r="AD2843" s="51"/>
      <c r="AE2843" s="51"/>
      <c r="AF2843" s="51"/>
    </row>
    <row r="2844" spans="1:32">
      <c r="A2844" s="51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W2844" s="51"/>
      <c r="X2844" s="51"/>
      <c r="Y2844" s="51"/>
      <c r="Z2844" s="51"/>
      <c r="AA2844" s="51"/>
      <c r="AB2844" s="51"/>
      <c r="AC2844" s="51"/>
      <c r="AD2844" s="51"/>
      <c r="AE2844" s="51"/>
      <c r="AF2844" s="51"/>
    </row>
    <row r="2845" spans="1:32">
      <c r="A2845" s="51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W2845" s="51"/>
      <c r="X2845" s="51"/>
      <c r="Y2845" s="51"/>
      <c r="Z2845" s="51"/>
      <c r="AA2845" s="51"/>
      <c r="AB2845" s="51"/>
      <c r="AC2845" s="51"/>
      <c r="AD2845" s="51"/>
      <c r="AE2845" s="51"/>
      <c r="AF2845" s="51"/>
    </row>
    <row r="2846" spans="1:32">
      <c r="A2846" s="51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W2846" s="51"/>
      <c r="X2846" s="51"/>
      <c r="Y2846" s="51"/>
      <c r="Z2846" s="51"/>
      <c r="AA2846" s="51"/>
      <c r="AB2846" s="51"/>
      <c r="AC2846" s="51"/>
      <c r="AD2846" s="51"/>
      <c r="AE2846" s="51"/>
      <c r="AF2846" s="51"/>
    </row>
    <row r="2847" spans="1:32">
      <c r="A2847" s="51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W2847" s="51"/>
      <c r="X2847" s="51"/>
      <c r="Y2847" s="51"/>
      <c r="Z2847" s="51"/>
      <c r="AA2847" s="51"/>
      <c r="AB2847" s="51"/>
      <c r="AC2847" s="51"/>
      <c r="AD2847" s="51"/>
      <c r="AE2847" s="51"/>
      <c r="AF2847" s="51"/>
    </row>
    <row r="2848" spans="1:32">
      <c r="A2848" s="51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W2848" s="51"/>
      <c r="X2848" s="51"/>
      <c r="Y2848" s="51"/>
      <c r="Z2848" s="51"/>
      <c r="AA2848" s="51"/>
      <c r="AB2848" s="51"/>
      <c r="AC2848" s="51"/>
      <c r="AD2848" s="51"/>
      <c r="AE2848" s="51"/>
      <c r="AF2848" s="51"/>
    </row>
    <row r="2849" spans="1:32">
      <c r="A2849" s="51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W2849" s="51"/>
      <c r="X2849" s="51"/>
      <c r="Y2849" s="51"/>
      <c r="Z2849" s="51"/>
      <c r="AA2849" s="51"/>
      <c r="AB2849" s="51"/>
      <c r="AC2849" s="51"/>
      <c r="AD2849" s="51"/>
      <c r="AE2849" s="51"/>
      <c r="AF2849" s="51"/>
    </row>
    <row r="2850" spans="1:32">
      <c r="A2850" s="51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W2850" s="51"/>
      <c r="X2850" s="51"/>
      <c r="Y2850" s="51"/>
      <c r="Z2850" s="51"/>
      <c r="AA2850" s="51"/>
      <c r="AB2850" s="51"/>
      <c r="AC2850" s="51"/>
      <c r="AD2850" s="51"/>
      <c r="AE2850" s="51"/>
      <c r="AF2850" s="51"/>
    </row>
    <row r="2851" spans="1:32">
      <c r="A2851" s="51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W2851" s="51"/>
      <c r="X2851" s="51"/>
      <c r="Y2851" s="51"/>
      <c r="Z2851" s="51"/>
      <c r="AA2851" s="51"/>
      <c r="AB2851" s="51"/>
      <c r="AC2851" s="51"/>
      <c r="AD2851" s="51"/>
      <c r="AE2851" s="51"/>
      <c r="AF2851" s="51"/>
    </row>
    <row r="2852" spans="1:32">
      <c r="A2852" s="51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W2852" s="51"/>
      <c r="X2852" s="51"/>
      <c r="Y2852" s="51"/>
      <c r="Z2852" s="51"/>
      <c r="AA2852" s="51"/>
      <c r="AB2852" s="51"/>
      <c r="AC2852" s="51"/>
      <c r="AD2852" s="51"/>
      <c r="AE2852" s="51"/>
      <c r="AF2852" s="51"/>
    </row>
    <row r="2853" spans="1:32">
      <c r="A2853" s="51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W2853" s="51"/>
      <c r="X2853" s="51"/>
      <c r="Y2853" s="51"/>
      <c r="Z2853" s="51"/>
      <c r="AA2853" s="51"/>
      <c r="AB2853" s="51"/>
      <c r="AC2853" s="51"/>
      <c r="AD2853" s="51"/>
      <c r="AE2853" s="51"/>
      <c r="AF2853" s="51"/>
    </row>
    <row r="2854" spans="1:32">
      <c r="A2854" s="51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W2854" s="51"/>
      <c r="X2854" s="51"/>
      <c r="Y2854" s="51"/>
      <c r="Z2854" s="51"/>
      <c r="AA2854" s="51"/>
      <c r="AB2854" s="51"/>
      <c r="AC2854" s="51"/>
      <c r="AD2854" s="51"/>
      <c r="AE2854" s="51"/>
      <c r="AF2854" s="51"/>
    </row>
    <row r="2855" spans="1:32">
      <c r="A2855" s="51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W2855" s="51"/>
      <c r="X2855" s="51"/>
      <c r="Y2855" s="51"/>
      <c r="Z2855" s="51"/>
      <c r="AA2855" s="51"/>
      <c r="AB2855" s="51"/>
      <c r="AC2855" s="51"/>
      <c r="AD2855" s="51"/>
      <c r="AE2855" s="51"/>
      <c r="AF2855" s="51"/>
    </row>
    <row r="2856" spans="1:32">
      <c r="A2856" s="51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W2856" s="51"/>
      <c r="X2856" s="51"/>
      <c r="Y2856" s="51"/>
      <c r="Z2856" s="51"/>
      <c r="AA2856" s="51"/>
      <c r="AB2856" s="51"/>
      <c r="AC2856" s="51"/>
      <c r="AD2856" s="51"/>
      <c r="AE2856" s="51"/>
      <c r="AF2856" s="51"/>
    </row>
    <row r="2857" spans="1:32">
      <c r="A2857" s="51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W2857" s="51"/>
      <c r="X2857" s="51"/>
      <c r="Y2857" s="51"/>
      <c r="Z2857" s="51"/>
      <c r="AA2857" s="51"/>
      <c r="AB2857" s="51"/>
      <c r="AC2857" s="51"/>
      <c r="AD2857" s="51"/>
      <c r="AE2857" s="51"/>
      <c r="AF2857" s="51"/>
    </row>
    <row r="2858" spans="1:32">
      <c r="A2858" s="51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W2858" s="51"/>
      <c r="X2858" s="51"/>
      <c r="Y2858" s="51"/>
      <c r="Z2858" s="51"/>
      <c r="AA2858" s="51"/>
      <c r="AB2858" s="51"/>
      <c r="AC2858" s="51"/>
      <c r="AD2858" s="51"/>
      <c r="AE2858" s="51"/>
      <c r="AF2858" s="51"/>
    </row>
    <row r="2859" spans="1:32">
      <c r="A2859" s="51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W2859" s="51"/>
      <c r="X2859" s="51"/>
      <c r="Y2859" s="51"/>
      <c r="Z2859" s="51"/>
      <c r="AA2859" s="51"/>
      <c r="AB2859" s="51"/>
      <c r="AC2859" s="51"/>
      <c r="AD2859" s="51"/>
      <c r="AE2859" s="51"/>
      <c r="AF2859" s="51"/>
    </row>
    <row r="2860" spans="1:32">
      <c r="A2860" s="51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W2860" s="51"/>
      <c r="X2860" s="51"/>
      <c r="Y2860" s="51"/>
      <c r="Z2860" s="51"/>
      <c r="AA2860" s="51"/>
      <c r="AB2860" s="51"/>
      <c r="AC2860" s="51"/>
      <c r="AD2860" s="51"/>
      <c r="AE2860" s="51"/>
      <c r="AF2860" s="51"/>
    </row>
    <row r="2861" spans="1:32">
      <c r="A2861" s="51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W2861" s="51"/>
      <c r="X2861" s="51"/>
      <c r="Y2861" s="51"/>
      <c r="Z2861" s="51"/>
      <c r="AA2861" s="51"/>
      <c r="AB2861" s="51"/>
      <c r="AC2861" s="51"/>
      <c r="AD2861" s="51"/>
      <c r="AE2861" s="51"/>
      <c r="AF2861" s="51"/>
    </row>
    <row r="2862" spans="1:32">
      <c r="A2862" s="51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W2862" s="51"/>
      <c r="X2862" s="51"/>
      <c r="Y2862" s="51"/>
      <c r="Z2862" s="51"/>
      <c r="AA2862" s="51"/>
      <c r="AB2862" s="51"/>
      <c r="AC2862" s="51"/>
      <c r="AD2862" s="51"/>
      <c r="AE2862" s="51"/>
      <c r="AF2862" s="51"/>
    </row>
    <row r="2863" spans="1:32">
      <c r="A2863" s="51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W2863" s="51"/>
      <c r="X2863" s="51"/>
      <c r="Y2863" s="51"/>
      <c r="Z2863" s="51"/>
      <c r="AA2863" s="51"/>
      <c r="AB2863" s="51"/>
      <c r="AC2863" s="51"/>
      <c r="AD2863" s="51"/>
      <c r="AE2863" s="51"/>
      <c r="AF2863" s="51"/>
    </row>
    <row r="2864" spans="1:32">
      <c r="A2864" s="51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W2864" s="51"/>
      <c r="X2864" s="51"/>
      <c r="Y2864" s="51"/>
      <c r="Z2864" s="51"/>
      <c r="AA2864" s="51"/>
      <c r="AB2864" s="51"/>
      <c r="AC2864" s="51"/>
      <c r="AD2864" s="51"/>
      <c r="AE2864" s="51"/>
      <c r="AF2864" s="51"/>
    </row>
    <row r="2865" spans="1:32">
      <c r="A2865" s="51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W2865" s="51"/>
      <c r="X2865" s="51"/>
      <c r="Y2865" s="51"/>
      <c r="Z2865" s="51"/>
      <c r="AA2865" s="51"/>
      <c r="AB2865" s="51"/>
      <c r="AC2865" s="51"/>
      <c r="AD2865" s="51"/>
      <c r="AE2865" s="51"/>
      <c r="AF2865" s="51"/>
    </row>
    <row r="2866" spans="1:32">
      <c r="A2866" s="51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W2866" s="51"/>
      <c r="X2866" s="51"/>
      <c r="Y2866" s="51"/>
      <c r="Z2866" s="51"/>
      <c r="AA2866" s="51"/>
      <c r="AB2866" s="51"/>
      <c r="AC2866" s="51"/>
      <c r="AD2866" s="51"/>
      <c r="AE2866" s="51"/>
      <c r="AF2866" s="51"/>
    </row>
    <row r="2867" spans="1:32">
      <c r="A2867" s="51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W2867" s="51"/>
      <c r="X2867" s="51"/>
      <c r="Y2867" s="51"/>
      <c r="Z2867" s="51"/>
      <c r="AA2867" s="51"/>
      <c r="AB2867" s="51"/>
      <c r="AC2867" s="51"/>
      <c r="AD2867" s="51"/>
      <c r="AE2867" s="51"/>
      <c r="AF2867" s="51"/>
    </row>
    <row r="2868" spans="1:32">
      <c r="A2868" s="51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W2868" s="51"/>
      <c r="X2868" s="51"/>
      <c r="Y2868" s="51"/>
      <c r="Z2868" s="51"/>
      <c r="AA2868" s="51"/>
      <c r="AB2868" s="51"/>
      <c r="AC2868" s="51"/>
      <c r="AD2868" s="51"/>
      <c r="AE2868" s="51"/>
      <c r="AF2868" s="51"/>
    </row>
    <row r="2869" spans="1:32">
      <c r="A2869" s="51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W2869" s="51"/>
      <c r="X2869" s="51"/>
      <c r="Y2869" s="51"/>
      <c r="Z2869" s="51"/>
      <c r="AA2869" s="51"/>
      <c r="AB2869" s="51"/>
      <c r="AC2869" s="51"/>
      <c r="AD2869" s="51"/>
      <c r="AE2869" s="51"/>
      <c r="AF2869" s="51"/>
    </row>
    <row r="2870" spans="1:32">
      <c r="A2870" s="51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W2870" s="51"/>
      <c r="X2870" s="51"/>
      <c r="Y2870" s="51"/>
      <c r="Z2870" s="51"/>
      <c r="AA2870" s="51"/>
      <c r="AB2870" s="51"/>
      <c r="AC2870" s="51"/>
      <c r="AD2870" s="51"/>
      <c r="AE2870" s="51"/>
      <c r="AF2870" s="51"/>
    </row>
    <row r="2871" spans="1:32">
      <c r="A2871" s="51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W2871" s="51"/>
      <c r="X2871" s="51"/>
      <c r="Y2871" s="51"/>
      <c r="Z2871" s="51"/>
      <c r="AA2871" s="51"/>
      <c r="AB2871" s="51"/>
      <c r="AC2871" s="51"/>
      <c r="AD2871" s="51"/>
      <c r="AE2871" s="51"/>
      <c r="AF2871" s="51"/>
    </row>
    <row r="2872" spans="1:32">
      <c r="A2872" s="51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W2872" s="51"/>
      <c r="X2872" s="51"/>
      <c r="Y2872" s="51"/>
      <c r="Z2872" s="51"/>
      <c r="AA2872" s="51"/>
      <c r="AB2872" s="51"/>
      <c r="AC2872" s="51"/>
      <c r="AD2872" s="51"/>
      <c r="AE2872" s="51"/>
      <c r="AF2872" s="51"/>
    </row>
    <row r="2873" spans="1:32">
      <c r="A2873" s="51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W2873" s="51"/>
      <c r="X2873" s="51"/>
      <c r="Y2873" s="51"/>
      <c r="Z2873" s="51"/>
      <c r="AA2873" s="51"/>
      <c r="AB2873" s="51"/>
      <c r="AC2873" s="51"/>
      <c r="AD2873" s="51"/>
      <c r="AE2873" s="51"/>
      <c r="AF2873" s="51"/>
    </row>
    <row r="2874" spans="1:32">
      <c r="A2874" s="51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W2874" s="51"/>
      <c r="X2874" s="51"/>
      <c r="Y2874" s="51"/>
      <c r="Z2874" s="51"/>
      <c r="AA2874" s="51"/>
      <c r="AB2874" s="51"/>
      <c r="AC2874" s="51"/>
      <c r="AD2874" s="51"/>
      <c r="AE2874" s="51"/>
      <c r="AF2874" s="51"/>
    </row>
    <row r="2875" spans="1:32">
      <c r="A2875" s="51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W2875" s="51"/>
      <c r="X2875" s="51"/>
      <c r="Y2875" s="51"/>
      <c r="Z2875" s="51"/>
      <c r="AA2875" s="51"/>
      <c r="AB2875" s="51"/>
      <c r="AC2875" s="51"/>
      <c r="AD2875" s="51"/>
      <c r="AE2875" s="51"/>
      <c r="AF2875" s="51"/>
    </row>
    <row r="2876" spans="1:32">
      <c r="A2876" s="51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W2876" s="51"/>
      <c r="X2876" s="51"/>
      <c r="Y2876" s="51"/>
      <c r="Z2876" s="51"/>
      <c r="AA2876" s="51"/>
      <c r="AB2876" s="51"/>
      <c r="AC2876" s="51"/>
      <c r="AD2876" s="51"/>
      <c r="AE2876" s="51"/>
      <c r="AF2876" s="51"/>
    </row>
    <row r="2877" spans="1:32">
      <c r="A2877" s="51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W2877" s="51"/>
      <c r="X2877" s="51"/>
      <c r="Y2877" s="51"/>
      <c r="Z2877" s="51"/>
      <c r="AA2877" s="51"/>
      <c r="AB2877" s="51"/>
      <c r="AC2877" s="51"/>
      <c r="AD2877" s="51"/>
      <c r="AE2877" s="51"/>
      <c r="AF2877" s="51"/>
    </row>
    <row r="2878" spans="1:32">
      <c r="A2878" s="51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W2878" s="51"/>
      <c r="X2878" s="51"/>
      <c r="Y2878" s="51"/>
      <c r="Z2878" s="51"/>
      <c r="AA2878" s="51"/>
      <c r="AB2878" s="51"/>
      <c r="AC2878" s="51"/>
      <c r="AD2878" s="51"/>
      <c r="AE2878" s="51"/>
      <c r="AF2878" s="51"/>
    </row>
    <row r="2879" spans="1:32">
      <c r="A2879" s="51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W2879" s="51"/>
      <c r="X2879" s="51"/>
      <c r="Y2879" s="51"/>
      <c r="Z2879" s="51"/>
      <c r="AA2879" s="51"/>
      <c r="AB2879" s="51"/>
      <c r="AC2879" s="51"/>
      <c r="AD2879" s="51"/>
      <c r="AE2879" s="51"/>
      <c r="AF2879" s="51"/>
    </row>
    <row r="2880" spans="1:32">
      <c r="A2880" s="51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W2880" s="51"/>
      <c r="X2880" s="51"/>
      <c r="Y2880" s="51"/>
      <c r="Z2880" s="51"/>
      <c r="AA2880" s="51"/>
      <c r="AB2880" s="51"/>
      <c r="AC2880" s="51"/>
      <c r="AD2880" s="51"/>
      <c r="AE2880" s="51"/>
      <c r="AF2880" s="51"/>
    </row>
    <row r="2881" spans="1:32">
      <c r="A2881" s="51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W2881" s="51"/>
      <c r="X2881" s="51"/>
      <c r="Y2881" s="51"/>
      <c r="Z2881" s="51"/>
      <c r="AA2881" s="51"/>
      <c r="AB2881" s="51"/>
      <c r="AC2881" s="51"/>
      <c r="AD2881" s="51"/>
      <c r="AE2881" s="51"/>
      <c r="AF2881" s="51"/>
    </row>
    <row r="2882" spans="1:32">
      <c r="A2882" s="51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W2882" s="51"/>
      <c r="X2882" s="51"/>
      <c r="Y2882" s="51"/>
      <c r="Z2882" s="51"/>
      <c r="AA2882" s="51"/>
      <c r="AB2882" s="51"/>
      <c r="AC2882" s="51"/>
      <c r="AD2882" s="51"/>
      <c r="AE2882" s="51"/>
      <c r="AF2882" s="51"/>
    </row>
    <row r="2883" spans="1:32">
      <c r="A2883" s="51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W2883" s="51"/>
      <c r="X2883" s="51"/>
      <c r="Y2883" s="51"/>
      <c r="Z2883" s="51"/>
      <c r="AA2883" s="51"/>
      <c r="AB2883" s="51"/>
      <c r="AC2883" s="51"/>
      <c r="AD2883" s="51"/>
      <c r="AE2883" s="51"/>
      <c r="AF2883" s="51"/>
    </row>
    <row r="2884" spans="1:32">
      <c r="A2884" s="51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W2884" s="51"/>
      <c r="X2884" s="51"/>
      <c r="Y2884" s="51"/>
      <c r="Z2884" s="51"/>
      <c r="AA2884" s="51"/>
      <c r="AB2884" s="51"/>
      <c r="AC2884" s="51"/>
      <c r="AD2884" s="51"/>
      <c r="AE2884" s="51"/>
      <c r="AF2884" s="51"/>
    </row>
    <row r="2885" spans="1:32">
      <c r="A2885" s="51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W2885" s="51"/>
      <c r="X2885" s="51"/>
      <c r="Y2885" s="51"/>
      <c r="Z2885" s="51"/>
      <c r="AA2885" s="51"/>
      <c r="AB2885" s="51"/>
      <c r="AC2885" s="51"/>
      <c r="AD2885" s="51"/>
      <c r="AE2885" s="51"/>
      <c r="AF2885" s="51"/>
    </row>
    <row r="2886" spans="1:32">
      <c r="A2886" s="51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W2886" s="51"/>
      <c r="X2886" s="51"/>
      <c r="Y2886" s="51"/>
      <c r="Z2886" s="51"/>
      <c r="AA2886" s="51"/>
      <c r="AB2886" s="51"/>
      <c r="AC2886" s="51"/>
      <c r="AD2886" s="51"/>
      <c r="AE2886" s="51"/>
      <c r="AF2886" s="51"/>
    </row>
    <row r="2887" spans="1:32">
      <c r="A2887" s="51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W2887" s="51"/>
      <c r="X2887" s="51"/>
      <c r="Y2887" s="51"/>
      <c r="Z2887" s="51"/>
      <c r="AA2887" s="51"/>
      <c r="AB2887" s="51"/>
      <c r="AC2887" s="51"/>
      <c r="AD2887" s="51"/>
      <c r="AE2887" s="51"/>
      <c r="AF2887" s="51"/>
    </row>
    <row r="2888" spans="1:32">
      <c r="A2888" s="51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W2888" s="51"/>
      <c r="X2888" s="51"/>
      <c r="Y2888" s="51"/>
      <c r="Z2888" s="51"/>
      <c r="AA2888" s="51"/>
      <c r="AB2888" s="51"/>
      <c r="AC2888" s="51"/>
      <c r="AD2888" s="51"/>
      <c r="AE2888" s="51"/>
      <c r="AF2888" s="51"/>
    </row>
    <row r="2889" spans="1:32">
      <c r="A2889" s="51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W2889" s="51"/>
      <c r="X2889" s="51"/>
      <c r="Y2889" s="51"/>
      <c r="Z2889" s="51"/>
      <c r="AA2889" s="51"/>
      <c r="AB2889" s="51"/>
      <c r="AC2889" s="51"/>
      <c r="AD2889" s="51"/>
      <c r="AE2889" s="51"/>
      <c r="AF2889" s="51"/>
    </row>
    <row r="2890" spans="1:32">
      <c r="A2890" s="51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W2890" s="51"/>
      <c r="X2890" s="51"/>
      <c r="Y2890" s="51"/>
      <c r="Z2890" s="51"/>
      <c r="AA2890" s="51"/>
      <c r="AB2890" s="51"/>
      <c r="AC2890" s="51"/>
      <c r="AD2890" s="51"/>
      <c r="AE2890" s="51"/>
      <c r="AF2890" s="51"/>
    </row>
    <row r="2891" spans="1:32">
      <c r="A2891" s="51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W2891" s="51"/>
      <c r="X2891" s="51"/>
      <c r="Y2891" s="51"/>
      <c r="Z2891" s="51"/>
      <c r="AA2891" s="51"/>
      <c r="AB2891" s="51"/>
      <c r="AC2891" s="51"/>
      <c r="AD2891" s="51"/>
      <c r="AE2891" s="51"/>
      <c r="AF2891" s="51"/>
    </row>
    <row r="2892" spans="1:32">
      <c r="A2892" s="51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W2892" s="51"/>
      <c r="X2892" s="51"/>
      <c r="Y2892" s="51"/>
      <c r="Z2892" s="51"/>
      <c r="AA2892" s="51"/>
      <c r="AB2892" s="51"/>
      <c r="AC2892" s="51"/>
      <c r="AD2892" s="51"/>
      <c r="AE2892" s="51"/>
      <c r="AF2892" s="51"/>
    </row>
    <row r="2893" spans="1:32">
      <c r="A2893" s="51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W2893" s="51"/>
      <c r="X2893" s="51"/>
      <c r="Y2893" s="51"/>
      <c r="Z2893" s="51"/>
      <c r="AA2893" s="51"/>
      <c r="AB2893" s="51"/>
      <c r="AC2893" s="51"/>
      <c r="AD2893" s="51"/>
      <c r="AE2893" s="51"/>
      <c r="AF2893" s="51"/>
    </row>
    <row r="2894" spans="1:32">
      <c r="A2894" s="51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W2894" s="51"/>
      <c r="X2894" s="51"/>
      <c r="Y2894" s="51"/>
      <c r="Z2894" s="51"/>
      <c r="AA2894" s="51"/>
      <c r="AB2894" s="51"/>
      <c r="AC2894" s="51"/>
      <c r="AD2894" s="51"/>
      <c r="AE2894" s="51"/>
      <c r="AF2894" s="51"/>
    </row>
    <row r="2895" spans="1:32">
      <c r="A2895" s="51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W2895" s="51"/>
      <c r="X2895" s="51"/>
      <c r="Y2895" s="51"/>
      <c r="Z2895" s="51"/>
      <c r="AA2895" s="51"/>
      <c r="AB2895" s="51"/>
      <c r="AC2895" s="51"/>
      <c r="AD2895" s="51"/>
      <c r="AE2895" s="51"/>
      <c r="AF2895" s="51"/>
    </row>
    <row r="2896" spans="1:32">
      <c r="A2896" s="51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W2896" s="51"/>
      <c r="X2896" s="51"/>
      <c r="Y2896" s="51"/>
      <c r="Z2896" s="51"/>
      <c r="AA2896" s="51"/>
      <c r="AB2896" s="51"/>
      <c r="AC2896" s="51"/>
      <c r="AD2896" s="51"/>
      <c r="AE2896" s="51"/>
      <c r="AF2896" s="51"/>
    </row>
    <row r="2897" spans="1:32">
      <c r="A2897" s="51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W2897" s="51"/>
      <c r="X2897" s="51"/>
      <c r="Y2897" s="51"/>
      <c r="Z2897" s="51"/>
      <c r="AA2897" s="51"/>
      <c r="AB2897" s="51"/>
      <c r="AC2897" s="51"/>
      <c r="AD2897" s="51"/>
      <c r="AE2897" s="51"/>
      <c r="AF2897" s="51"/>
    </row>
    <row r="2898" spans="1:32">
      <c r="A2898" s="51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W2898" s="51"/>
      <c r="X2898" s="51"/>
      <c r="Y2898" s="51"/>
      <c r="Z2898" s="51"/>
      <c r="AA2898" s="51"/>
      <c r="AB2898" s="51"/>
      <c r="AC2898" s="51"/>
      <c r="AD2898" s="51"/>
      <c r="AE2898" s="51"/>
      <c r="AF2898" s="51"/>
    </row>
    <row r="2899" spans="1:32">
      <c r="A2899" s="51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W2899" s="51"/>
      <c r="X2899" s="51"/>
      <c r="Y2899" s="51"/>
      <c r="Z2899" s="51"/>
      <c r="AA2899" s="51"/>
      <c r="AB2899" s="51"/>
      <c r="AC2899" s="51"/>
      <c r="AD2899" s="51"/>
      <c r="AE2899" s="51"/>
      <c r="AF2899" s="51"/>
    </row>
    <row r="2900" spans="1:32">
      <c r="A2900" s="51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W2900" s="51"/>
      <c r="X2900" s="51"/>
      <c r="Y2900" s="51"/>
      <c r="Z2900" s="51"/>
      <c r="AA2900" s="51"/>
      <c r="AB2900" s="51"/>
      <c r="AC2900" s="51"/>
      <c r="AD2900" s="51"/>
      <c r="AE2900" s="51"/>
      <c r="AF2900" s="51"/>
    </row>
    <row r="2901" spans="1:32">
      <c r="A2901" s="51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W2901" s="51"/>
      <c r="X2901" s="51"/>
      <c r="Y2901" s="51"/>
      <c r="Z2901" s="51"/>
      <c r="AA2901" s="51"/>
      <c r="AB2901" s="51"/>
      <c r="AC2901" s="51"/>
      <c r="AD2901" s="51"/>
      <c r="AE2901" s="51"/>
      <c r="AF2901" s="51"/>
    </row>
    <row r="2902" spans="1:32">
      <c r="A2902" s="51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W2902" s="51"/>
      <c r="X2902" s="51"/>
      <c r="Y2902" s="51"/>
      <c r="Z2902" s="51"/>
      <c r="AA2902" s="51"/>
      <c r="AB2902" s="51"/>
      <c r="AC2902" s="51"/>
      <c r="AD2902" s="51"/>
      <c r="AE2902" s="51"/>
      <c r="AF2902" s="51"/>
    </row>
    <row r="2903" spans="1:32">
      <c r="A2903" s="51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W2903" s="51"/>
      <c r="X2903" s="51"/>
      <c r="Y2903" s="51"/>
      <c r="Z2903" s="51"/>
      <c r="AA2903" s="51"/>
      <c r="AB2903" s="51"/>
      <c r="AC2903" s="51"/>
      <c r="AD2903" s="51"/>
      <c r="AE2903" s="51"/>
      <c r="AF2903" s="51"/>
    </row>
    <row r="2904" spans="1:32">
      <c r="A2904" s="51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W2904" s="51"/>
      <c r="X2904" s="51"/>
      <c r="Y2904" s="51"/>
      <c r="Z2904" s="51"/>
      <c r="AA2904" s="51"/>
      <c r="AB2904" s="51"/>
      <c r="AC2904" s="51"/>
      <c r="AD2904" s="51"/>
      <c r="AE2904" s="51"/>
      <c r="AF2904" s="51"/>
    </row>
    <row r="2905" spans="1:32">
      <c r="A2905" s="51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W2905" s="51"/>
      <c r="X2905" s="51"/>
      <c r="Y2905" s="51"/>
      <c r="Z2905" s="51"/>
      <c r="AA2905" s="51"/>
      <c r="AB2905" s="51"/>
      <c r="AC2905" s="51"/>
      <c r="AD2905" s="51"/>
      <c r="AE2905" s="51"/>
      <c r="AF2905" s="51"/>
    </row>
    <row r="2906" spans="1:32">
      <c r="A2906" s="51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W2906" s="51"/>
      <c r="X2906" s="51"/>
      <c r="Y2906" s="51"/>
      <c r="Z2906" s="51"/>
      <c r="AA2906" s="51"/>
      <c r="AB2906" s="51"/>
      <c r="AC2906" s="51"/>
      <c r="AD2906" s="51"/>
      <c r="AE2906" s="51"/>
      <c r="AF2906" s="51"/>
    </row>
    <row r="2907" spans="1:32">
      <c r="A2907" s="51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W2907" s="51"/>
      <c r="X2907" s="51"/>
      <c r="Y2907" s="51"/>
      <c r="Z2907" s="51"/>
      <c r="AA2907" s="51"/>
      <c r="AB2907" s="51"/>
      <c r="AC2907" s="51"/>
      <c r="AD2907" s="51"/>
      <c r="AE2907" s="51"/>
      <c r="AF2907" s="51"/>
    </row>
    <row r="2908" spans="1:32">
      <c r="A2908" s="51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W2908" s="51"/>
      <c r="X2908" s="51"/>
      <c r="Y2908" s="51"/>
      <c r="Z2908" s="51"/>
      <c r="AA2908" s="51"/>
      <c r="AB2908" s="51"/>
      <c r="AC2908" s="51"/>
      <c r="AD2908" s="51"/>
      <c r="AE2908" s="51"/>
      <c r="AF2908" s="51"/>
    </row>
    <row r="2909" spans="1:32">
      <c r="A2909" s="51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W2909" s="51"/>
      <c r="X2909" s="51"/>
      <c r="Y2909" s="51"/>
      <c r="Z2909" s="51"/>
      <c r="AA2909" s="51"/>
      <c r="AB2909" s="51"/>
      <c r="AC2909" s="51"/>
      <c r="AD2909" s="51"/>
      <c r="AE2909" s="51"/>
      <c r="AF2909" s="51"/>
    </row>
    <row r="2910" spans="1:32">
      <c r="A2910" s="51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W2910" s="51"/>
      <c r="X2910" s="51"/>
      <c r="Y2910" s="51"/>
      <c r="Z2910" s="51"/>
      <c r="AA2910" s="51"/>
      <c r="AB2910" s="51"/>
      <c r="AC2910" s="51"/>
      <c r="AD2910" s="51"/>
      <c r="AE2910" s="51"/>
      <c r="AF2910" s="51"/>
    </row>
    <row r="2911" spans="1:32">
      <c r="A2911" s="51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W2911" s="51"/>
      <c r="X2911" s="51"/>
      <c r="Y2911" s="51"/>
      <c r="Z2911" s="51"/>
      <c r="AA2911" s="51"/>
      <c r="AB2911" s="51"/>
      <c r="AC2911" s="51"/>
      <c r="AD2911" s="51"/>
      <c r="AE2911" s="51"/>
      <c r="AF2911" s="51"/>
    </row>
    <row r="2912" spans="1:32">
      <c r="A2912" s="51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W2912" s="51"/>
      <c r="X2912" s="51"/>
      <c r="Y2912" s="51"/>
      <c r="Z2912" s="51"/>
      <c r="AA2912" s="51"/>
      <c r="AB2912" s="51"/>
      <c r="AC2912" s="51"/>
      <c r="AD2912" s="51"/>
      <c r="AE2912" s="51"/>
      <c r="AF2912" s="51"/>
    </row>
    <row r="2913" spans="1:32">
      <c r="A2913" s="51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W2913" s="51"/>
      <c r="X2913" s="51"/>
      <c r="Y2913" s="51"/>
      <c r="Z2913" s="51"/>
      <c r="AA2913" s="51"/>
      <c r="AB2913" s="51"/>
      <c r="AC2913" s="51"/>
      <c r="AD2913" s="51"/>
      <c r="AE2913" s="51"/>
      <c r="AF2913" s="51"/>
    </row>
    <row r="2914" spans="1:32">
      <c r="A2914" s="51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W2914" s="51"/>
      <c r="X2914" s="51"/>
      <c r="Y2914" s="51"/>
      <c r="Z2914" s="51"/>
      <c r="AA2914" s="51"/>
      <c r="AB2914" s="51"/>
      <c r="AC2914" s="51"/>
      <c r="AD2914" s="51"/>
      <c r="AE2914" s="51"/>
      <c r="AF2914" s="51"/>
    </row>
    <row r="2915" spans="1:32">
      <c r="A2915" s="51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W2915" s="51"/>
      <c r="X2915" s="51"/>
      <c r="Y2915" s="51"/>
      <c r="Z2915" s="51"/>
      <c r="AA2915" s="51"/>
      <c r="AB2915" s="51"/>
      <c r="AC2915" s="51"/>
      <c r="AD2915" s="51"/>
      <c r="AE2915" s="51"/>
      <c r="AF2915" s="51"/>
    </row>
    <row r="2916" spans="1:32">
      <c r="A2916" s="51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W2916" s="51"/>
      <c r="X2916" s="51"/>
      <c r="Y2916" s="51"/>
      <c r="Z2916" s="51"/>
      <c r="AA2916" s="51"/>
      <c r="AB2916" s="51"/>
      <c r="AC2916" s="51"/>
      <c r="AD2916" s="51"/>
      <c r="AE2916" s="51"/>
      <c r="AF2916" s="51"/>
    </row>
    <row r="2917" spans="1:32">
      <c r="A2917" s="51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W2917" s="51"/>
      <c r="X2917" s="51"/>
      <c r="Y2917" s="51"/>
      <c r="Z2917" s="51"/>
      <c r="AA2917" s="51"/>
      <c r="AB2917" s="51"/>
      <c r="AC2917" s="51"/>
      <c r="AD2917" s="51"/>
      <c r="AE2917" s="51"/>
      <c r="AF2917" s="51"/>
    </row>
    <row r="2918" spans="1:32">
      <c r="A2918" s="51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W2918" s="51"/>
      <c r="X2918" s="51"/>
      <c r="Y2918" s="51"/>
      <c r="Z2918" s="51"/>
      <c r="AA2918" s="51"/>
      <c r="AB2918" s="51"/>
      <c r="AC2918" s="51"/>
      <c r="AD2918" s="51"/>
      <c r="AE2918" s="51"/>
      <c r="AF2918" s="51"/>
    </row>
    <row r="2919" spans="1:32">
      <c r="A2919" s="51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W2919" s="51"/>
      <c r="X2919" s="51"/>
      <c r="Y2919" s="51"/>
      <c r="Z2919" s="51"/>
      <c r="AA2919" s="51"/>
      <c r="AB2919" s="51"/>
      <c r="AC2919" s="51"/>
      <c r="AD2919" s="51"/>
      <c r="AE2919" s="51"/>
      <c r="AF2919" s="51"/>
    </row>
    <row r="2920" spans="1:32">
      <c r="A2920" s="51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W2920" s="51"/>
      <c r="X2920" s="51"/>
      <c r="Y2920" s="51"/>
      <c r="Z2920" s="51"/>
      <c r="AA2920" s="51"/>
      <c r="AB2920" s="51"/>
      <c r="AC2920" s="51"/>
      <c r="AD2920" s="51"/>
      <c r="AE2920" s="51"/>
      <c r="AF2920" s="51"/>
    </row>
    <row r="2921" spans="1:32">
      <c r="A2921" s="51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W2921" s="51"/>
      <c r="X2921" s="51"/>
      <c r="Y2921" s="51"/>
      <c r="Z2921" s="51"/>
      <c r="AA2921" s="51"/>
      <c r="AB2921" s="51"/>
      <c r="AC2921" s="51"/>
      <c r="AD2921" s="51"/>
      <c r="AE2921" s="51"/>
      <c r="AF2921" s="51"/>
    </row>
    <row r="2922" spans="1:32">
      <c r="A2922" s="51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W2922" s="51"/>
      <c r="X2922" s="51"/>
      <c r="Y2922" s="51"/>
      <c r="Z2922" s="51"/>
      <c r="AA2922" s="51"/>
      <c r="AB2922" s="51"/>
      <c r="AC2922" s="51"/>
      <c r="AD2922" s="51"/>
      <c r="AE2922" s="51"/>
      <c r="AF2922" s="51"/>
    </row>
    <row r="2923" spans="1:32">
      <c r="A2923" s="51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W2923" s="51"/>
      <c r="X2923" s="51"/>
      <c r="Y2923" s="51"/>
      <c r="Z2923" s="51"/>
      <c r="AA2923" s="51"/>
      <c r="AB2923" s="51"/>
      <c r="AC2923" s="51"/>
      <c r="AD2923" s="51"/>
      <c r="AE2923" s="51"/>
      <c r="AF2923" s="51"/>
    </row>
    <row r="2924" spans="1:32">
      <c r="A2924" s="51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W2924" s="51"/>
      <c r="X2924" s="51"/>
      <c r="Y2924" s="51"/>
      <c r="Z2924" s="51"/>
      <c r="AA2924" s="51"/>
      <c r="AB2924" s="51"/>
      <c r="AC2924" s="51"/>
      <c r="AD2924" s="51"/>
      <c r="AE2924" s="51"/>
      <c r="AF2924" s="51"/>
    </row>
    <row r="2925" spans="1:32">
      <c r="A2925" s="51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W2925" s="51"/>
      <c r="X2925" s="51"/>
      <c r="Y2925" s="51"/>
      <c r="Z2925" s="51"/>
      <c r="AA2925" s="51"/>
      <c r="AB2925" s="51"/>
      <c r="AC2925" s="51"/>
      <c r="AD2925" s="51"/>
      <c r="AE2925" s="51"/>
      <c r="AF2925" s="51"/>
    </row>
    <row r="2926" spans="1:32">
      <c r="A2926" s="51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W2926" s="51"/>
      <c r="X2926" s="51"/>
      <c r="Y2926" s="51"/>
      <c r="Z2926" s="51"/>
      <c r="AA2926" s="51"/>
      <c r="AB2926" s="51"/>
      <c r="AC2926" s="51"/>
      <c r="AD2926" s="51"/>
      <c r="AE2926" s="51"/>
      <c r="AF2926" s="51"/>
    </row>
    <row r="2927" spans="1:32">
      <c r="A2927" s="51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W2927" s="51"/>
      <c r="X2927" s="51"/>
      <c r="Y2927" s="51"/>
      <c r="Z2927" s="51"/>
      <c r="AA2927" s="51"/>
      <c r="AB2927" s="51"/>
      <c r="AC2927" s="51"/>
      <c r="AD2927" s="51"/>
      <c r="AE2927" s="51"/>
      <c r="AF2927" s="51"/>
    </row>
    <row r="2928" spans="1:32">
      <c r="A2928" s="51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W2928" s="51"/>
      <c r="X2928" s="51"/>
      <c r="Y2928" s="51"/>
      <c r="Z2928" s="51"/>
      <c r="AA2928" s="51"/>
      <c r="AB2928" s="51"/>
      <c r="AC2928" s="51"/>
      <c r="AD2928" s="51"/>
      <c r="AE2928" s="51"/>
      <c r="AF2928" s="51"/>
    </row>
    <row r="2929" spans="1:32">
      <c r="A2929" s="51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W2929" s="51"/>
      <c r="X2929" s="51"/>
      <c r="Y2929" s="51"/>
      <c r="Z2929" s="51"/>
      <c r="AA2929" s="51"/>
      <c r="AB2929" s="51"/>
      <c r="AC2929" s="51"/>
      <c r="AD2929" s="51"/>
      <c r="AE2929" s="51"/>
      <c r="AF2929" s="51"/>
    </row>
    <row r="2930" spans="1:32">
      <c r="A2930" s="51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W2930" s="51"/>
      <c r="X2930" s="51"/>
      <c r="Y2930" s="51"/>
      <c r="Z2930" s="51"/>
      <c r="AA2930" s="51"/>
      <c r="AB2930" s="51"/>
      <c r="AC2930" s="51"/>
      <c r="AD2930" s="51"/>
      <c r="AE2930" s="51"/>
      <c r="AF2930" s="51"/>
    </row>
    <row r="2931" spans="1:32">
      <c r="A2931" s="51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W2931" s="51"/>
      <c r="X2931" s="51"/>
      <c r="Y2931" s="51"/>
      <c r="Z2931" s="51"/>
      <c r="AA2931" s="51"/>
      <c r="AB2931" s="51"/>
      <c r="AC2931" s="51"/>
      <c r="AD2931" s="51"/>
      <c r="AE2931" s="51"/>
      <c r="AF2931" s="51"/>
    </row>
    <row r="2932" spans="1:32">
      <c r="A2932" s="51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W2932" s="51"/>
      <c r="X2932" s="51"/>
      <c r="Y2932" s="51"/>
      <c r="Z2932" s="51"/>
      <c r="AA2932" s="51"/>
      <c r="AB2932" s="51"/>
      <c r="AC2932" s="51"/>
      <c r="AD2932" s="51"/>
      <c r="AE2932" s="51"/>
      <c r="AF2932" s="51"/>
    </row>
    <row r="2933" spans="1:32">
      <c r="A2933" s="51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W2933" s="51"/>
      <c r="X2933" s="51"/>
      <c r="Y2933" s="51"/>
      <c r="Z2933" s="51"/>
      <c r="AA2933" s="51"/>
      <c r="AB2933" s="51"/>
      <c r="AC2933" s="51"/>
      <c r="AD2933" s="51"/>
      <c r="AE2933" s="51"/>
      <c r="AF2933" s="51"/>
    </row>
    <row r="2934" spans="1:32">
      <c r="A2934" s="51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W2934" s="51"/>
      <c r="X2934" s="51"/>
      <c r="Y2934" s="51"/>
      <c r="Z2934" s="51"/>
      <c r="AA2934" s="51"/>
      <c r="AB2934" s="51"/>
      <c r="AC2934" s="51"/>
      <c r="AD2934" s="51"/>
      <c r="AE2934" s="51"/>
      <c r="AF2934" s="51"/>
    </row>
    <row r="2935" spans="1:32">
      <c r="A2935" s="51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W2935" s="51"/>
      <c r="X2935" s="51"/>
      <c r="Y2935" s="51"/>
      <c r="Z2935" s="51"/>
      <c r="AA2935" s="51"/>
      <c r="AB2935" s="51"/>
      <c r="AC2935" s="51"/>
      <c r="AD2935" s="51"/>
      <c r="AE2935" s="51"/>
      <c r="AF2935" s="51"/>
    </row>
    <row r="2936" spans="1:32">
      <c r="A2936" s="51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W2936" s="51"/>
      <c r="X2936" s="51"/>
      <c r="Y2936" s="51"/>
      <c r="Z2936" s="51"/>
      <c r="AA2936" s="51"/>
      <c r="AB2936" s="51"/>
      <c r="AC2936" s="51"/>
      <c r="AD2936" s="51"/>
      <c r="AE2936" s="51"/>
      <c r="AF2936" s="51"/>
    </row>
    <row r="2937" spans="1:32">
      <c r="A2937" s="51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W2937" s="51"/>
      <c r="X2937" s="51"/>
      <c r="Y2937" s="51"/>
      <c r="Z2937" s="51"/>
      <c r="AA2937" s="51"/>
      <c r="AB2937" s="51"/>
      <c r="AC2937" s="51"/>
      <c r="AD2937" s="51"/>
      <c r="AE2937" s="51"/>
      <c r="AF2937" s="51"/>
    </row>
    <row r="2938" spans="1:32">
      <c r="A2938" s="51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W2938" s="51"/>
      <c r="X2938" s="51"/>
      <c r="Y2938" s="51"/>
      <c r="Z2938" s="51"/>
      <c r="AA2938" s="51"/>
      <c r="AB2938" s="51"/>
      <c r="AC2938" s="51"/>
      <c r="AD2938" s="51"/>
      <c r="AE2938" s="51"/>
      <c r="AF2938" s="51"/>
    </row>
    <row r="2939" spans="1:32">
      <c r="A2939" s="51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W2939" s="51"/>
      <c r="X2939" s="51"/>
      <c r="Y2939" s="51"/>
      <c r="Z2939" s="51"/>
      <c r="AA2939" s="51"/>
      <c r="AB2939" s="51"/>
      <c r="AC2939" s="51"/>
      <c r="AD2939" s="51"/>
      <c r="AE2939" s="51"/>
      <c r="AF2939" s="51"/>
    </row>
    <row r="2940" spans="1:32">
      <c r="A2940" s="51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W2940" s="51"/>
      <c r="X2940" s="51"/>
      <c r="Y2940" s="51"/>
      <c r="Z2940" s="51"/>
      <c r="AA2940" s="51"/>
      <c r="AB2940" s="51"/>
      <c r="AC2940" s="51"/>
      <c r="AD2940" s="51"/>
      <c r="AE2940" s="51"/>
      <c r="AF2940" s="51"/>
    </row>
    <row r="2941" spans="1:32">
      <c r="A2941" s="51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W2941" s="51"/>
      <c r="X2941" s="51"/>
      <c r="Y2941" s="51"/>
      <c r="Z2941" s="51"/>
      <c r="AA2941" s="51"/>
      <c r="AB2941" s="51"/>
      <c r="AC2941" s="51"/>
      <c r="AD2941" s="51"/>
      <c r="AE2941" s="51"/>
      <c r="AF2941" s="51"/>
    </row>
    <row r="2942" spans="1:32">
      <c r="A2942" s="51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W2942" s="51"/>
      <c r="X2942" s="51"/>
      <c r="Y2942" s="51"/>
      <c r="Z2942" s="51"/>
      <c r="AA2942" s="51"/>
      <c r="AB2942" s="51"/>
      <c r="AC2942" s="51"/>
      <c r="AD2942" s="51"/>
      <c r="AE2942" s="51"/>
      <c r="AF2942" s="51"/>
    </row>
    <row r="2943" spans="1:32">
      <c r="A2943" s="51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W2943" s="51"/>
      <c r="X2943" s="51"/>
      <c r="Y2943" s="51"/>
      <c r="Z2943" s="51"/>
      <c r="AA2943" s="51"/>
      <c r="AB2943" s="51"/>
      <c r="AC2943" s="51"/>
      <c r="AD2943" s="51"/>
      <c r="AE2943" s="51"/>
      <c r="AF2943" s="51"/>
    </row>
    <row r="2944" spans="1:32">
      <c r="A2944" s="51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W2944" s="51"/>
      <c r="X2944" s="51"/>
      <c r="Y2944" s="51"/>
      <c r="Z2944" s="51"/>
      <c r="AA2944" s="51"/>
      <c r="AB2944" s="51"/>
      <c r="AC2944" s="51"/>
      <c r="AD2944" s="51"/>
      <c r="AE2944" s="51"/>
      <c r="AF2944" s="51"/>
    </row>
    <row r="2945" spans="1:32">
      <c r="A2945" s="51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W2945" s="51"/>
      <c r="X2945" s="51"/>
      <c r="Y2945" s="51"/>
      <c r="Z2945" s="51"/>
      <c r="AA2945" s="51"/>
      <c r="AB2945" s="51"/>
      <c r="AC2945" s="51"/>
      <c r="AD2945" s="51"/>
      <c r="AE2945" s="51"/>
      <c r="AF2945" s="51"/>
    </row>
    <row r="2946" spans="1:32">
      <c r="A2946" s="51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W2946" s="51"/>
      <c r="X2946" s="51"/>
      <c r="Y2946" s="51"/>
      <c r="Z2946" s="51"/>
      <c r="AA2946" s="51"/>
      <c r="AB2946" s="51"/>
      <c r="AC2946" s="51"/>
      <c r="AD2946" s="51"/>
      <c r="AE2946" s="51"/>
      <c r="AF2946" s="51"/>
    </row>
    <row r="2947" spans="1:32">
      <c r="A2947" s="51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W2947" s="51"/>
      <c r="X2947" s="51"/>
      <c r="Y2947" s="51"/>
      <c r="Z2947" s="51"/>
      <c r="AA2947" s="51"/>
      <c r="AB2947" s="51"/>
      <c r="AC2947" s="51"/>
      <c r="AD2947" s="51"/>
      <c r="AE2947" s="51"/>
      <c r="AF2947" s="51"/>
    </row>
    <row r="2948" spans="1:32">
      <c r="A2948" s="51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W2948" s="51"/>
      <c r="X2948" s="51"/>
      <c r="Y2948" s="51"/>
      <c r="Z2948" s="51"/>
      <c r="AA2948" s="51"/>
      <c r="AB2948" s="51"/>
      <c r="AC2948" s="51"/>
      <c r="AD2948" s="51"/>
      <c r="AE2948" s="51"/>
      <c r="AF2948" s="51"/>
    </row>
    <row r="2949" spans="1:32">
      <c r="A2949" s="51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W2949" s="51"/>
      <c r="X2949" s="51"/>
      <c r="Y2949" s="51"/>
      <c r="Z2949" s="51"/>
      <c r="AA2949" s="51"/>
      <c r="AB2949" s="51"/>
      <c r="AC2949" s="51"/>
      <c r="AD2949" s="51"/>
      <c r="AE2949" s="51"/>
      <c r="AF2949" s="51"/>
    </row>
    <row r="2950" spans="1:32">
      <c r="A2950" s="51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W2950" s="51"/>
      <c r="X2950" s="51"/>
      <c r="Y2950" s="51"/>
      <c r="Z2950" s="51"/>
      <c r="AA2950" s="51"/>
      <c r="AB2950" s="51"/>
      <c r="AC2950" s="51"/>
      <c r="AD2950" s="51"/>
      <c r="AE2950" s="51"/>
      <c r="AF2950" s="51"/>
    </row>
    <row r="2951" spans="1:32">
      <c r="A2951" s="51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W2951" s="51"/>
      <c r="X2951" s="51"/>
      <c r="Y2951" s="51"/>
      <c r="Z2951" s="51"/>
      <c r="AA2951" s="51"/>
      <c r="AB2951" s="51"/>
      <c r="AC2951" s="51"/>
      <c r="AD2951" s="51"/>
      <c r="AE2951" s="51"/>
      <c r="AF2951" s="51"/>
    </row>
    <row r="2952" spans="1:32">
      <c r="A2952" s="51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W2952" s="51"/>
      <c r="X2952" s="51"/>
      <c r="Y2952" s="51"/>
      <c r="Z2952" s="51"/>
      <c r="AA2952" s="51"/>
      <c r="AB2952" s="51"/>
      <c r="AC2952" s="51"/>
      <c r="AD2952" s="51"/>
      <c r="AE2952" s="51"/>
      <c r="AF2952" s="51"/>
    </row>
    <row r="2953" spans="1:32">
      <c r="A2953" s="51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W2953" s="51"/>
      <c r="X2953" s="51"/>
      <c r="Y2953" s="51"/>
      <c r="Z2953" s="51"/>
      <c r="AA2953" s="51"/>
      <c r="AB2953" s="51"/>
      <c r="AC2953" s="51"/>
      <c r="AD2953" s="51"/>
      <c r="AE2953" s="51"/>
      <c r="AF2953" s="51"/>
    </row>
    <row r="2954" spans="1:32">
      <c r="A2954" s="51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W2954" s="51"/>
      <c r="X2954" s="51"/>
      <c r="Y2954" s="51"/>
      <c r="Z2954" s="51"/>
      <c r="AA2954" s="51"/>
      <c r="AB2954" s="51"/>
      <c r="AC2954" s="51"/>
      <c r="AD2954" s="51"/>
      <c r="AE2954" s="51"/>
      <c r="AF2954" s="51"/>
    </row>
    <row r="2955" spans="1:32">
      <c r="A2955" s="51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W2955" s="51"/>
      <c r="X2955" s="51"/>
      <c r="Y2955" s="51"/>
      <c r="Z2955" s="51"/>
      <c r="AA2955" s="51"/>
      <c r="AB2955" s="51"/>
      <c r="AC2955" s="51"/>
      <c r="AD2955" s="51"/>
      <c r="AE2955" s="51"/>
      <c r="AF2955" s="51"/>
    </row>
    <row r="2956" spans="1:32">
      <c r="A2956" s="51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W2956" s="51"/>
      <c r="X2956" s="51"/>
      <c r="Y2956" s="51"/>
      <c r="Z2956" s="51"/>
      <c r="AA2956" s="51"/>
      <c r="AB2956" s="51"/>
      <c r="AC2956" s="51"/>
      <c r="AD2956" s="51"/>
      <c r="AE2956" s="51"/>
      <c r="AF2956" s="51"/>
    </row>
    <row r="2957" spans="1:32">
      <c r="A2957" s="51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W2957" s="51"/>
      <c r="X2957" s="51"/>
      <c r="Y2957" s="51"/>
      <c r="Z2957" s="51"/>
      <c r="AA2957" s="51"/>
      <c r="AB2957" s="51"/>
      <c r="AC2957" s="51"/>
      <c r="AD2957" s="51"/>
      <c r="AE2957" s="51"/>
      <c r="AF2957" s="51"/>
    </row>
    <row r="2958" spans="1:32">
      <c r="A2958" s="51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W2958" s="51"/>
      <c r="X2958" s="51"/>
      <c r="Y2958" s="51"/>
      <c r="Z2958" s="51"/>
      <c r="AA2958" s="51"/>
      <c r="AB2958" s="51"/>
      <c r="AC2958" s="51"/>
      <c r="AD2958" s="51"/>
      <c r="AE2958" s="51"/>
      <c r="AF2958" s="51"/>
    </row>
    <row r="2959" spans="1:32">
      <c r="A2959" s="51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W2959" s="51"/>
      <c r="X2959" s="51"/>
      <c r="Y2959" s="51"/>
      <c r="Z2959" s="51"/>
      <c r="AA2959" s="51"/>
      <c r="AB2959" s="51"/>
      <c r="AC2959" s="51"/>
      <c r="AD2959" s="51"/>
      <c r="AE2959" s="51"/>
      <c r="AF2959" s="51"/>
    </row>
    <row r="2960" spans="1:32">
      <c r="A2960" s="51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W2960" s="51"/>
      <c r="X2960" s="51"/>
      <c r="Y2960" s="51"/>
      <c r="Z2960" s="51"/>
      <c r="AA2960" s="51"/>
      <c r="AB2960" s="51"/>
      <c r="AC2960" s="51"/>
      <c r="AD2960" s="51"/>
      <c r="AE2960" s="51"/>
      <c r="AF2960" s="51"/>
    </row>
    <row r="2961" spans="1:32">
      <c r="A2961" s="51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W2961" s="51"/>
      <c r="X2961" s="51"/>
      <c r="Y2961" s="51"/>
      <c r="Z2961" s="51"/>
      <c r="AA2961" s="51"/>
      <c r="AB2961" s="51"/>
      <c r="AC2961" s="51"/>
      <c r="AD2961" s="51"/>
      <c r="AE2961" s="51"/>
      <c r="AF2961" s="51"/>
    </row>
    <row r="2962" spans="1:32">
      <c r="A2962" s="51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W2962" s="51"/>
      <c r="X2962" s="51"/>
      <c r="Y2962" s="51"/>
      <c r="Z2962" s="51"/>
      <c r="AA2962" s="51"/>
      <c r="AB2962" s="51"/>
      <c r="AC2962" s="51"/>
      <c r="AD2962" s="51"/>
      <c r="AE2962" s="51"/>
      <c r="AF2962" s="51"/>
    </row>
    <row r="2963" spans="1:32">
      <c r="A2963" s="51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W2963" s="51"/>
      <c r="X2963" s="51"/>
      <c r="Y2963" s="51"/>
      <c r="Z2963" s="51"/>
      <c r="AA2963" s="51"/>
      <c r="AB2963" s="51"/>
      <c r="AC2963" s="51"/>
      <c r="AD2963" s="51"/>
      <c r="AE2963" s="51"/>
      <c r="AF2963" s="51"/>
    </row>
    <row r="2964" spans="1:32">
      <c r="A2964" s="51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W2964" s="51"/>
      <c r="X2964" s="51"/>
      <c r="Y2964" s="51"/>
      <c r="Z2964" s="51"/>
      <c r="AA2964" s="51"/>
      <c r="AB2964" s="51"/>
      <c r="AC2964" s="51"/>
      <c r="AD2964" s="51"/>
      <c r="AE2964" s="51"/>
      <c r="AF2964" s="51"/>
    </row>
    <row r="2965" spans="1:32">
      <c r="A2965" s="51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W2965" s="51"/>
      <c r="X2965" s="51"/>
      <c r="Y2965" s="51"/>
      <c r="Z2965" s="51"/>
      <c r="AA2965" s="51"/>
      <c r="AB2965" s="51"/>
      <c r="AC2965" s="51"/>
      <c r="AD2965" s="51"/>
      <c r="AE2965" s="51"/>
      <c r="AF2965" s="51"/>
    </row>
    <row r="2966" spans="1:32">
      <c r="A2966" s="51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W2966" s="51"/>
      <c r="X2966" s="51"/>
      <c r="Y2966" s="51"/>
      <c r="Z2966" s="51"/>
      <c r="AA2966" s="51"/>
      <c r="AB2966" s="51"/>
      <c r="AC2966" s="51"/>
      <c r="AD2966" s="51"/>
      <c r="AE2966" s="51"/>
      <c r="AF2966" s="51"/>
    </row>
    <row r="2967" spans="1:32">
      <c r="A2967" s="51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W2967" s="51"/>
      <c r="X2967" s="51"/>
      <c r="Y2967" s="51"/>
      <c r="Z2967" s="51"/>
      <c r="AA2967" s="51"/>
      <c r="AB2967" s="51"/>
      <c r="AC2967" s="51"/>
      <c r="AD2967" s="51"/>
      <c r="AE2967" s="51"/>
      <c r="AF2967" s="51"/>
    </row>
    <row r="2968" spans="1:32">
      <c r="A2968" s="51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W2968" s="51"/>
      <c r="X2968" s="51"/>
      <c r="Y2968" s="51"/>
      <c r="Z2968" s="51"/>
      <c r="AA2968" s="51"/>
      <c r="AB2968" s="51"/>
      <c r="AC2968" s="51"/>
      <c r="AD2968" s="51"/>
      <c r="AE2968" s="51"/>
      <c r="AF2968" s="51"/>
    </row>
    <row r="2969" spans="1:32">
      <c r="A2969" s="51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W2969" s="51"/>
      <c r="X2969" s="51"/>
      <c r="Y2969" s="51"/>
      <c r="Z2969" s="51"/>
      <c r="AA2969" s="51"/>
      <c r="AB2969" s="51"/>
      <c r="AC2969" s="51"/>
      <c r="AD2969" s="51"/>
      <c r="AE2969" s="51"/>
      <c r="AF2969" s="51"/>
    </row>
    <row r="2970" spans="1:32">
      <c r="A2970" s="51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W2970" s="51"/>
      <c r="X2970" s="51"/>
      <c r="Y2970" s="51"/>
      <c r="Z2970" s="51"/>
      <c r="AA2970" s="51"/>
      <c r="AB2970" s="51"/>
      <c r="AC2970" s="51"/>
      <c r="AD2970" s="51"/>
      <c r="AE2970" s="51"/>
      <c r="AF2970" s="51"/>
    </row>
    <row r="2971" spans="1:32">
      <c r="A2971" s="51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W2971" s="51"/>
      <c r="X2971" s="51"/>
      <c r="Y2971" s="51"/>
      <c r="Z2971" s="51"/>
      <c r="AA2971" s="51"/>
      <c r="AB2971" s="51"/>
      <c r="AC2971" s="51"/>
      <c r="AD2971" s="51"/>
      <c r="AE2971" s="51"/>
      <c r="AF2971" s="51"/>
    </row>
    <row r="2972" spans="1:32">
      <c r="A2972" s="51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W2972" s="51"/>
      <c r="X2972" s="51"/>
      <c r="Y2972" s="51"/>
      <c r="Z2972" s="51"/>
      <c r="AA2972" s="51"/>
      <c r="AB2972" s="51"/>
      <c r="AC2972" s="51"/>
      <c r="AD2972" s="51"/>
      <c r="AE2972" s="51"/>
      <c r="AF2972" s="51"/>
    </row>
    <row r="2973" spans="1:32">
      <c r="A2973" s="51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W2973" s="51"/>
      <c r="X2973" s="51"/>
      <c r="Y2973" s="51"/>
      <c r="Z2973" s="51"/>
      <c r="AA2973" s="51"/>
      <c r="AB2973" s="51"/>
      <c r="AC2973" s="51"/>
      <c r="AD2973" s="51"/>
      <c r="AE2973" s="51"/>
      <c r="AF2973" s="51"/>
    </row>
    <row r="2974" spans="1:32">
      <c r="A2974" s="51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W2974" s="51"/>
      <c r="X2974" s="51"/>
      <c r="Y2974" s="51"/>
      <c r="Z2974" s="51"/>
      <c r="AA2974" s="51"/>
      <c r="AB2974" s="51"/>
      <c r="AC2974" s="51"/>
      <c r="AD2974" s="51"/>
      <c r="AE2974" s="51"/>
      <c r="AF2974" s="51"/>
    </row>
    <row r="2975" spans="1:32">
      <c r="A2975" s="51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W2975" s="51"/>
      <c r="X2975" s="51"/>
      <c r="Y2975" s="51"/>
      <c r="Z2975" s="51"/>
      <c r="AA2975" s="51"/>
      <c r="AB2975" s="51"/>
      <c r="AC2975" s="51"/>
      <c r="AD2975" s="51"/>
      <c r="AE2975" s="51"/>
      <c r="AF2975" s="51"/>
    </row>
    <row r="2976" spans="1:32">
      <c r="A2976" s="51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W2976" s="51"/>
      <c r="X2976" s="51"/>
      <c r="Y2976" s="51"/>
      <c r="Z2976" s="51"/>
      <c r="AA2976" s="51"/>
      <c r="AB2976" s="51"/>
      <c r="AC2976" s="51"/>
      <c r="AD2976" s="51"/>
      <c r="AE2976" s="51"/>
      <c r="AF2976" s="51"/>
    </row>
    <row r="2977" spans="1:32">
      <c r="A2977" s="51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W2977" s="51"/>
      <c r="X2977" s="51"/>
      <c r="Y2977" s="51"/>
      <c r="Z2977" s="51"/>
      <c r="AA2977" s="51"/>
      <c r="AB2977" s="51"/>
      <c r="AC2977" s="51"/>
      <c r="AD2977" s="51"/>
      <c r="AE2977" s="51"/>
      <c r="AF2977" s="51"/>
    </row>
    <row r="2978" spans="1:32">
      <c r="A2978" s="51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W2978" s="51"/>
      <c r="X2978" s="51"/>
      <c r="Y2978" s="51"/>
      <c r="Z2978" s="51"/>
      <c r="AA2978" s="51"/>
      <c r="AB2978" s="51"/>
      <c r="AC2978" s="51"/>
      <c r="AD2978" s="51"/>
      <c r="AE2978" s="51"/>
      <c r="AF2978" s="51"/>
    </row>
    <row r="2979" spans="1:32">
      <c r="A2979" s="51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W2979" s="51"/>
      <c r="X2979" s="51"/>
      <c r="Y2979" s="51"/>
      <c r="Z2979" s="51"/>
      <c r="AA2979" s="51"/>
      <c r="AB2979" s="51"/>
      <c r="AC2979" s="51"/>
      <c r="AD2979" s="51"/>
      <c r="AE2979" s="51"/>
      <c r="AF2979" s="51"/>
    </row>
    <row r="2980" spans="1:32">
      <c r="A2980" s="51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W2980" s="51"/>
      <c r="X2980" s="51"/>
      <c r="Y2980" s="51"/>
      <c r="Z2980" s="51"/>
      <c r="AA2980" s="51"/>
      <c r="AB2980" s="51"/>
      <c r="AC2980" s="51"/>
      <c r="AD2980" s="51"/>
      <c r="AE2980" s="51"/>
      <c r="AF2980" s="51"/>
    </row>
    <row r="2981" spans="1:32">
      <c r="A2981" s="51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W2981" s="51"/>
      <c r="X2981" s="51"/>
      <c r="Y2981" s="51"/>
      <c r="Z2981" s="51"/>
      <c r="AA2981" s="51"/>
      <c r="AB2981" s="51"/>
      <c r="AC2981" s="51"/>
      <c r="AD2981" s="51"/>
      <c r="AE2981" s="51"/>
      <c r="AF2981" s="51"/>
    </row>
    <row r="2982" spans="1:32">
      <c r="A2982" s="51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W2982" s="51"/>
      <c r="X2982" s="51"/>
      <c r="Y2982" s="51"/>
      <c r="Z2982" s="51"/>
      <c r="AA2982" s="51"/>
      <c r="AB2982" s="51"/>
      <c r="AC2982" s="51"/>
      <c r="AD2982" s="51"/>
      <c r="AE2982" s="51"/>
      <c r="AF2982" s="51"/>
    </row>
    <row r="2983" spans="1:32">
      <c r="A2983" s="51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W2983" s="51"/>
      <c r="X2983" s="51"/>
      <c r="Y2983" s="51"/>
      <c r="Z2983" s="51"/>
      <c r="AA2983" s="51"/>
      <c r="AB2983" s="51"/>
      <c r="AC2983" s="51"/>
      <c r="AD2983" s="51"/>
      <c r="AE2983" s="51"/>
      <c r="AF2983" s="51"/>
    </row>
    <row r="2984" spans="1:32">
      <c r="A2984" s="51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W2984" s="51"/>
      <c r="X2984" s="51"/>
      <c r="Y2984" s="51"/>
      <c r="Z2984" s="51"/>
      <c r="AA2984" s="51"/>
      <c r="AB2984" s="51"/>
      <c r="AC2984" s="51"/>
      <c r="AD2984" s="51"/>
      <c r="AE2984" s="51"/>
      <c r="AF2984" s="51"/>
    </row>
    <row r="2985" spans="1:32">
      <c r="A2985" s="51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W2985" s="51"/>
      <c r="X2985" s="51"/>
      <c r="Y2985" s="51"/>
      <c r="Z2985" s="51"/>
      <c r="AA2985" s="51"/>
      <c r="AB2985" s="51"/>
      <c r="AC2985" s="51"/>
      <c r="AD2985" s="51"/>
      <c r="AE2985" s="51"/>
      <c r="AF2985" s="51"/>
    </row>
    <row r="2986" spans="1:32">
      <c r="A2986" s="51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W2986" s="51"/>
      <c r="X2986" s="51"/>
      <c r="Y2986" s="51"/>
      <c r="Z2986" s="51"/>
      <c r="AA2986" s="51"/>
      <c r="AB2986" s="51"/>
      <c r="AC2986" s="51"/>
      <c r="AD2986" s="51"/>
      <c r="AE2986" s="51"/>
      <c r="AF2986" s="51"/>
    </row>
    <row r="2987" spans="1:32">
      <c r="A2987" s="51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W2987" s="51"/>
      <c r="X2987" s="51"/>
      <c r="Y2987" s="51"/>
      <c r="Z2987" s="51"/>
      <c r="AA2987" s="51"/>
      <c r="AB2987" s="51"/>
      <c r="AC2987" s="51"/>
      <c r="AD2987" s="51"/>
      <c r="AE2987" s="51"/>
      <c r="AF2987" s="51"/>
    </row>
    <row r="2988" spans="1:32">
      <c r="A2988" s="51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W2988" s="51"/>
      <c r="X2988" s="51"/>
      <c r="Y2988" s="51"/>
      <c r="Z2988" s="51"/>
      <c r="AA2988" s="51"/>
      <c r="AB2988" s="51"/>
      <c r="AC2988" s="51"/>
      <c r="AD2988" s="51"/>
      <c r="AE2988" s="51"/>
      <c r="AF2988" s="51"/>
    </row>
    <row r="2989" spans="1:32">
      <c r="A2989" s="51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W2989" s="51"/>
      <c r="X2989" s="51"/>
      <c r="Y2989" s="51"/>
      <c r="Z2989" s="51"/>
      <c r="AA2989" s="51"/>
      <c r="AB2989" s="51"/>
      <c r="AC2989" s="51"/>
      <c r="AD2989" s="51"/>
      <c r="AE2989" s="51"/>
      <c r="AF2989" s="51"/>
    </row>
    <row r="2990" spans="1:32">
      <c r="A2990" s="51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W2990" s="51"/>
      <c r="X2990" s="51"/>
      <c r="Y2990" s="51"/>
      <c r="Z2990" s="51"/>
      <c r="AA2990" s="51"/>
      <c r="AB2990" s="51"/>
      <c r="AC2990" s="51"/>
      <c r="AD2990" s="51"/>
      <c r="AE2990" s="51"/>
      <c r="AF2990" s="51"/>
    </row>
    <row r="2991" spans="1:32">
      <c r="A2991" s="51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W2991" s="51"/>
      <c r="X2991" s="51"/>
      <c r="Y2991" s="51"/>
      <c r="Z2991" s="51"/>
      <c r="AA2991" s="51"/>
      <c r="AB2991" s="51"/>
      <c r="AC2991" s="51"/>
      <c r="AD2991" s="51"/>
      <c r="AE2991" s="51"/>
      <c r="AF2991" s="51"/>
    </row>
    <row r="2992" spans="1:32">
      <c r="A2992" s="51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W2992" s="51"/>
      <c r="X2992" s="51"/>
      <c r="Y2992" s="51"/>
      <c r="Z2992" s="51"/>
      <c r="AA2992" s="51"/>
      <c r="AB2992" s="51"/>
      <c r="AC2992" s="51"/>
      <c r="AD2992" s="51"/>
      <c r="AE2992" s="51"/>
      <c r="AF2992" s="51"/>
    </row>
    <row r="2993" spans="1:32">
      <c r="A2993" s="51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W2993" s="51"/>
      <c r="X2993" s="51"/>
      <c r="Y2993" s="51"/>
      <c r="Z2993" s="51"/>
      <c r="AA2993" s="51"/>
      <c r="AB2993" s="51"/>
      <c r="AC2993" s="51"/>
      <c r="AD2993" s="51"/>
      <c r="AE2993" s="51"/>
      <c r="AF2993" s="51"/>
    </row>
    <row r="2994" spans="1:32">
      <c r="A2994" s="51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W2994" s="51"/>
      <c r="X2994" s="51"/>
      <c r="Y2994" s="51"/>
      <c r="Z2994" s="51"/>
      <c r="AA2994" s="51"/>
      <c r="AB2994" s="51"/>
      <c r="AC2994" s="51"/>
      <c r="AD2994" s="51"/>
      <c r="AE2994" s="51"/>
      <c r="AF2994" s="51"/>
    </row>
    <row r="2995" spans="1:32">
      <c r="A2995" s="51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W2995" s="51"/>
      <c r="X2995" s="51"/>
      <c r="Y2995" s="51"/>
      <c r="Z2995" s="51"/>
      <c r="AA2995" s="51"/>
      <c r="AB2995" s="51"/>
      <c r="AC2995" s="51"/>
      <c r="AD2995" s="51"/>
      <c r="AE2995" s="51"/>
      <c r="AF2995" s="51"/>
    </row>
    <row r="2996" spans="1:32">
      <c r="A2996" s="51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W2996" s="51"/>
      <c r="X2996" s="51"/>
      <c r="Y2996" s="51"/>
      <c r="Z2996" s="51"/>
      <c r="AA2996" s="51"/>
      <c r="AB2996" s="51"/>
      <c r="AC2996" s="51"/>
      <c r="AD2996" s="51"/>
      <c r="AE2996" s="51"/>
      <c r="AF2996" s="51"/>
    </row>
    <row r="2997" spans="1:32">
      <c r="A2997" s="51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W2997" s="51"/>
      <c r="X2997" s="51"/>
      <c r="Y2997" s="51"/>
      <c r="Z2997" s="51"/>
      <c r="AA2997" s="51"/>
      <c r="AB2997" s="51"/>
      <c r="AC2997" s="51"/>
      <c r="AD2997" s="51"/>
      <c r="AE2997" s="51"/>
      <c r="AF2997" s="51"/>
    </row>
    <row r="2998" spans="1:32">
      <c r="A2998" s="51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W2998" s="51"/>
      <c r="X2998" s="51"/>
      <c r="Y2998" s="51"/>
      <c r="Z2998" s="51"/>
      <c r="AA2998" s="51"/>
      <c r="AB2998" s="51"/>
      <c r="AC2998" s="51"/>
      <c r="AD2998" s="51"/>
      <c r="AE2998" s="51"/>
      <c r="AF2998" s="51"/>
    </row>
    <row r="2999" spans="1:32">
      <c r="A2999" s="51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W2999" s="51"/>
      <c r="X2999" s="51"/>
      <c r="Y2999" s="51"/>
      <c r="Z2999" s="51"/>
      <c r="AA2999" s="51"/>
      <c r="AB2999" s="51"/>
      <c r="AC2999" s="51"/>
      <c r="AD2999" s="51"/>
      <c r="AE2999" s="51"/>
      <c r="AF2999" s="51"/>
    </row>
    <row r="3000" spans="1:32">
      <c r="A3000" s="51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W3000" s="51"/>
      <c r="X3000" s="51"/>
      <c r="Y3000" s="51"/>
      <c r="Z3000" s="51"/>
      <c r="AA3000" s="51"/>
      <c r="AB3000" s="51"/>
      <c r="AC3000" s="51"/>
      <c r="AD3000" s="51"/>
      <c r="AE3000" s="51"/>
      <c r="AF3000" s="51"/>
    </row>
    <row r="3001" spans="1:32">
      <c r="A3001" s="51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W3001" s="51"/>
      <c r="X3001" s="51"/>
      <c r="Y3001" s="51"/>
      <c r="Z3001" s="51"/>
      <c r="AA3001" s="51"/>
      <c r="AB3001" s="51"/>
      <c r="AC3001" s="51"/>
      <c r="AD3001" s="51"/>
      <c r="AE3001" s="51"/>
      <c r="AF3001" s="51"/>
    </row>
    <row r="3002" spans="1:32">
      <c r="A3002" s="51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W3002" s="51"/>
      <c r="X3002" s="51"/>
      <c r="Y3002" s="51"/>
      <c r="Z3002" s="51"/>
      <c r="AA3002" s="51"/>
      <c r="AB3002" s="51"/>
      <c r="AC3002" s="51"/>
      <c r="AD3002" s="51"/>
      <c r="AE3002" s="51"/>
      <c r="AF3002" s="51"/>
    </row>
    <row r="3003" spans="1:32">
      <c r="A3003" s="51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W3003" s="51"/>
      <c r="X3003" s="51"/>
      <c r="Y3003" s="51"/>
      <c r="Z3003" s="51"/>
      <c r="AA3003" s="51"/>
      <c r="AB3003" s="51"/>
      <c r="AC3003" s="51"/>
      <c r="AD3003" s="51"/>
      <c r="AE3003" s="51"/>
      <c r="AF3003" s="51"/>
    </row>
    <row r="3004" spans="1:32">
      <c r="A3004" s="51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W3004" s="51"/>
      <c r="X3004" s="51"/>
      <c r="Y3004" s="51"/>
      <c r="Z3004" s="51"/>
      <c r="AA3004" s="51"/>
      <c r="AB3004" s="51"/>
      <c r="AC3004" s="51"/>
      <c r="AD3004" s="51"/>
      <c r="AE3004" s="51"/>
      <c r="AF3004" s="51"/>
    </row>
    <row r="3005" spans="1:32">
      <c r="A3005" s="51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W3005" s="51"/>
      <c r="X3005" s="51"/>
      <c r="Y3005" s="51"/>
      <c r="Z3005" s="51"/>
      <c r="AA3005" s="51"/>
      <c r="AB3005" s="51"/>
      <c r="AC3005" s="51"/>
      <c r="AD3005" s="51"/>
      <c r="AE3005" s="51"/>
      <c r="AF3005" s="51"/>
    </row>
    <row r="3006" spans="1:32">
      <c r="A3006" s="51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W3006" s="51"/>
      <c r="X3006" s="51"/>
      <c r="Y3006" s="51"/>
      <c r="Z3006" s="51"/>
      <c r="AA3006" s="51"/>
      <c r="AB3006" s="51"/>
      <c r="AC3006" s="51"/>
      <c r="AD3006" s="51"/>
      <c r="AE3006" s="51"/>
      <c r="AF3006" s="51"/>
    </row>
    <row r="3007" spans="1:32">
      <c r="A3007" s="51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W3007" s="51"/>
      <c r="X3007" s="51"/>
      <c r="Y3007" s="51"/>
      <c r="Z3007" s="51"/>
      <c r="AA3007" s="51"/>
      <c r="AB3007" s="51"/>
      <c r="AC3007" s="51"/>
      <c r="AD3007" s="51"/>
      <c r="AE3007" s="51"/>
      <c r="AF3007" s="51"/>
    </row>
    <row r="3008" spans="1:32">
      <c r="A3008" s="51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W3008" s="51"/>
      <c r="X3008" s="51"/>
      <c r="Y3008" s="51"/>
      <c r="Z3008" s="51"/>
      <c r="AA3008" s="51"/>
      <c r="AB3008" s="51"/>
      <c r="AC3008" s="51"/>
      <c r="AD3008" s="51"/>
      <c r="AE3008" s="51"/>
      <c r="AF3008" s="51"/>
    </row>
    <row r="3009" spans="1:32">
      <c r="A3009" s="51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W3009" s="51"/>
      <c r="X3009" s="51"/>
      <c r="Y3009" s="51"/>
      <c r="Z3009" s="51"/>
      <c r="AA3009" s="51"/>
      <c r="AB3009" s="51"/>
      <c r="AC3009" s="51"/>
      <c r="AD3009" s="51"/>
      <c r="AE3009" s="51"/>
      <c r="AF3009" s="51"/>
    </row>
    <row r="3010" spans="1:32">
      <c r="A3010" s="51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W3010" s="51"/>
      <c r="X3010" s="51"/>
      <c r="Y3010" s="51"/>
      <c r="Z3010" s="51"/>
      <c r="AA3010" s="51"/>
      <c r="AB3010" s="51"/>
      <c r="AC3010" s="51"/>
      <c r="AD3010" s="51"/>
      <c r="AE3010" s="51"/>
      <c r="AF3010" s="51"/>
    </row>
    <row r="3011" spans="1:32">
      <c r="A3011" s="51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W3011" s="51"/>
      <c r="X3011" s="51"/>
      <c r="Y3011" s="51"/>
      <c r="Z3011" s="51"/>
      <c r="AA3011" s="51"/>
      <c r="AB3011" s="51"/>
      <c r="AC3011" s="51"/>
      <c r="AD3011" s="51"/>
      <c r="AE3011" s="51"/>
      <c r="AF3011" s="51"/>
    </row>
    <row r="3012" spans="1:32">
      <c r="A3012" s="51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W3012" s="51"/>
      <c r="X3012" s="51"/>
      <c r="Y3012" s="51"/>
      <c r="Z3012" s="51"/>
      <c r="AA3012" s="51"/>
      <c r="AB3012" s="51"/>
      <c r="AC3012" s="51"/>
      <c r="AD3012" s="51"/>
      <c r="AE3012" s="51"/>
      <c r="AF3012" s="51"/>
    </row>
    <row r="3013" spans="1:32">
      <c r="A3013" s="51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W3013" s="51"/>
      <c r="X3013" s="51"/>
      <c r="Y3013" s="51"/>
      <c r="Z3013" s="51"/>
      <c r="AA3013" s="51"/>
      <c r="AB3013" s="51"/>
      <c r="AC3013" s="51"/>
      <c r="AD3013" s="51"/>
      <c r="AE3013" s="51"/>
      <c r="AF3013" s="51"/>
    </row>
    <row r="3014" spans="1:32">
      <c r="A3014" s="51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W3014" s="51"/>
      <c r="X3014" s="51"/>
      <c r="Y3014" s="51"/>
      <c r="Z3014" s="51"/>
      <c r="AA3014" s="51"/>
      <c r="AB3014" s="51"/>
      <c r="AC3014" s="51"/>
      <c r="AD3014" s="51"/>
      <c r="AE3014" s="51"/>
      <c r="AF3014" s="51"/>
    </row>
    <row r="3015" spans="1:32">
      <c r="A3015" s="51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W3015" s="51"/>
      <c r="X3015" s="51"/>
      <c r="Y3015" s="51"/>
      <c r="Z3015" s="51"/>
      <c r="AA3015" s="51"/>
      <c r="AB3015" s="51"/>
      <c r="AC3015" s="51"/>
      <c r="AD3015" s="51"/>
      <c r="AE3015" s="51"/>
      <c r="AF3015" s="51"/>
    </row>
    <row r="3016" spans="1:32">
      <c r="A3016" s="51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W3016" s="51"/>
      <c r="X3016" s="51"/>
      <c r="Y3016" s="51"/>
      <c r="Z3016" s="51"/>
      <c r="AA3016" s="51"/>
      <c r="AB3016" s="51"/>
      <c r="AC3016" s="51"/>
      <c r="AD3016" s="51"/>
      <c r="AE3016" s="51"/>
      <c r="AF3016" s="51"/>
    </row>
    <row r="3017" spans="1:32">
      <c r="A3017" s="51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W3017" s="51"/>
      <c r="X3017" s="51"/>
      <c r="Y3017" s="51"/>
      <c r="Z3017" s="51"/>
      <c r="AA3017" s="51"/>
      <c r="AB3017" s="51"/>
      <c r="AC3017" s="51"/>
      <c r="AD3017" s="51"/>
      <c r="AE3017" s="51"/>
      <c r="AF3017" s="51"/>
    </row>
    <row r="3018" spans="1:32">
      <c r="A3018" s="51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W3018" s="51"/>
      <c r="X3018" s="51"/>
      <c r="Y3018" s="51"/>
      <c r="Z3018" s="51"/>
      <c r="AA3018" s="51"/>
      <c r="AB3018" s="51"/>
      <c r="AC3018" s="51"/>
      <c r="AD3018" s="51"/>
      <c r="AE3018" s="51"/>
      <c r="AF3018" s="51"/>
    </row>
    <row r="3019" spans="1:32">
      <c r="A3019" s="51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W3019" s="51"/>
      <c r="X3019" s="51"/>
      <c r="Y3019" s="51"/>
      <c r="Z3019" s="51"/>
      <c r="AA3019" s="51"/>
      <c r="AB3019" s="51"/>
      <c r="AC3019" s="51"/>
      <c r="AD3019" s="51"/>
      <c r="AE3019" s="51"/>
      <c r="AF3019" s="51"/>
    </row>
    <row r="3020" spans="1:32">
      <c r="A3020" s="51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W3020" s="51"/>
      <c r="X3020" s="51"/>
      <c r="Y3020" s="51"/>
      <c r="Z3020" s="51"/>
      <c r="AA3020" s="51"/>
      <c r="AB3020" s="51"/>
      <c r="AC3020" s="51"/>
      <c r="AD3020" s="51"/>
      <c r="AE3020" s="51"/>
      <c r="AF3020" s="51"/>
    </row>
    <row r="3021" spans="1:32">
      <c r="A3021" s="51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W3021" s="51"/>
      <c r="X3021" s="51"/>
      <c r="Y3021" s="51"/>
      <c r="Z3021" s="51"/>
      <c r="AA3021" s="51"/>
      <c r="AB3021" s="51"/>
      <c r="AC3021" s="51"/>
      <c r="AD3021" s="51"/>
      <c r="AE3021" s="51"/>
      <c r="AF3021" s="51"/>
    </row>
    <row r="3022" spans="1:32">
      <c r="A3022" s="51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W3022" s="51"/>
      <c r="X3022" s="51"/>
      <c r="Y3022" s="51"/>
      <c r="Z3022" s="51"/>
      <c r="AA3022" s="51"/>
      <c r="AB3022" s="51"/>
      <c r="AC3022" s="51"/>
      <c r="AD3022" s="51"/>
      <c r="AE3022" s="51"/>
      <c r="AF3022" s="51"/>
    </row>
    <row r="3023" spans="1:32">
      <c r="A3023" s="51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W3023" s="51"/>
      <c r="X3023" s="51"/>
      <c r="Y3023" s="51"/>
      <c r="Z3023" s="51"/>
      <c r="AA3023" s="51"/>
      <c r="AB3023" s="51"/>
      <c r="AC3023" s="51"/>
      <c r="AD3023" s="51"/>
      <c r="AE3023" s="51"/>
      <c r="AF3023" s="51"/>
    </row>
    <row r="3024" spans="1:32">
      <c r="A3024" s="51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W3024" s="51"/>
      <c r="X3024" s="51"/>
      <c r="Y3024" s="51"/>
      <c r="Z3024" s="51"/>
      <c r="AA3024" s="51"/>
      <c r="AB3024" s="51"/>
      <c r="AC3024" s="51"/>
      <c r="AD3024" s="51"/>
      <c r="AE3024" s="51"/>
      <c r="AF3024" s="51"/>
    </row>
    <row r="3025" spans="1:32">
      <c r="A3025" s="51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W3025" s="51"/>
      <c r="X3025" s="51"/>
      <c r="Y3025" s="51"/>
      <c r="Z3025" s="51"/>
      <c r="AA3025" s="51"/>
      <c r="AB3025" s="51"/>
      <c r="AC3025" s="51"/>
      <c r="AD3025" s="51"/>
      <c r="AE3025" s="51"/>
      <c r="AF3025" s="51"/>
    </row>
    <row r="3026" spans="1:32">
      <c r="A3026" s="51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W3026" s="51"/>
      <c r="X3026" s="51"/>
      <c r="Y3026" s="51"/>
      <c r="Z3026" s="51"/>
      <c r="AA3026" s="51"/>
      <c r="AB3026" s="51"/>
      <c r="AC3026" s="51"/>
      <c r="AD3026" s="51"/>
      <c r="AE3026" s="51"/>
      <c r="AF3026" s="51"/>
    </row>
    <row r="3027" spans="1:32">
      <c r="A3027" s="51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W3027" s="51"/>
      <c r="X3027" s="51"/>
      <c r="Y3027" s="51"/>
      <c r="Z3027" s="51"/>
      <c r="AA3027" s="51"/>
      <c r="AB3027" s="51"/>
      <c r="AC3027" s="51"/>
      <c r="AD3027" s="51"/>
      <c r="AE3027" s="51"/>
      <c r="AF3027" s="51"/>
    </row>
    <row r="3028" spans="1:32">
      <c r="A3028" s="51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W3028" s="51"/>
      <c r="X3028" s="51"/>
      <c r="Y3028" s="51"/>
      <c r="Z3028" s="51"/>
      <c r="AA3028" s="51"/>
      <c r="AB3028" s="51"/>
      <c r="AC3028" s="51"/>
      <c r="AD3028" s="51"/>
      <c r="AE3028" s="51"/>
      <c r="AF3028" s="51"/>
    </row>
    <row r="3029" spans="1:32">
      <c r="A3029" s="51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W3029" s="51"/>
      <c r="X3029" s="51"/>
      <c r="Y3029" s="51"/>
      <c r="Z3029" s="51"/>
      <c r="AA3029" s="51"/>
      <c r="AB3029" s="51"/>
      <c r="AC3029" s="51"/>
      <c r="AD3029" s="51"/>
      <c r="AE3029" s="51"/>
      <c r="AF3029" s="51"/>
    </row>
    <row r="3030" spans="1:32">
      <c r="A3030" s="51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W3030" s="51"/>
      <c r="X3030" s="51"/>
      <c r="Y3030" s="51"/>
      <c r="Z3030" s="51"/>
      <c r="AA3030" s="51"/>
      <c r="AB3030" s="51"/>
      <c r="AC3030" s="51"/>
      <c r="AD3030" s="51"/>
      <c r="AE3030" s="51"/>
      <c r="AF3030" s="51"/>
    </row>
    <row r="3031" spans="1:32">
      <c r="A3031" s="51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W3031" s="51"/>
      <c r="X3031" s="51"/>
      <c r="Y3031" s="51"/>
      <c r="Z3031" s="51"/>
      <c r="AA3031" s="51"/>
      <c r="AB3031" s="51"/>
      <c r="AC3031" s="51"/>
      <c r="AD3031" s="51"/>
      <c r="AE3031" s="51"/>
      <c r="AF3031" s="51"/>
    </row>
    <row r="3032" spans="1:32">
      <c r="A3032" s="51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W3032" s="51"/>
      <c r="X3032" s="51"/>
      <c r="Y3032" s="51"/>
      <c r="Z3032" s="51"/>
      <c r="AA3032" s="51"/>
      <c r="AB3032" s="51"/>
      <c r="AC3032" s="51"/>
      <c r="AD3032" s="51"/>
      <c r="AE3032" s="51"/>
      <c r="AF3032" s="51"/>
    </row>
    <row r="3033" spans="1:32">
      <c r="A3033" s="51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W3033" s="51"/>
      <c r="X3033" s="51"/>
      <c r="Y3033" s="51"/>
      <c r="Z3033" s="51"/>
      <c r="AA3033" s="51"/>
      <c r="AB3033" s="51"/>
      <c r="AC3033" s="51"/>
      <c r="AD3033" s="51"/>
      <c r="AE3033" s="51"/>
      <c r="AF3033" s="51"/>
    </row>
    <row r="3034" spans="1:32">
      <c r="A3034" s="51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W3034" s="51"/>
      <c r="X3034" s="51"/>
      <c r="Y3034" s="51"/>
      <c r="Z3034" s="51"/>
      <c r="AA3034" s="51"/>
      <c r="AB3034" s="51"/>
      <c r="AC3034" s="51"/>
      <c r="AD3034" s="51"/>
      <c r="AE3034" s="51"/>
      <c r="AF3034" s="51"/>
    </row>
    <row r="3035" spans="1:32">
      <c r="A3035" s="51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W3035" s="51"/>
      <c r="X3035" s="51"/>
      <c r="Y3035" s="51"/>
      <c r="Z3035" s="51"/>
      <c r="AA3035" s="51"/>
      <c r="AB3035" s="51"/>
      <c r="AC3035" s="51"/>
      <c r="AD3035" s="51"/>
      <c r="AE3035" s="51"/>
      <c r="AF3035" s="51"/>
    </row>
    <row r="3036" spans="1:32">
      <c r="A3036" s="51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W3036" s="51"/>
      <c r="X3036" s="51"/>
      <c r="Y3036" s="51"/>
      <c r="Z3036" s="51"/>
      <c r="AA3036" s="51"/>
      <c r="AB3036" s="51"/>
      <c r="AC3036" s="51"/>
      <c r="AD3036" s="51"/>
      <c r="AE3036" s="51"/>
      <c r="AF3036" s="51"/>
    </row>
    <row r="3037" spans="1:32">
      <c r="A3037" s="51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W3037" s="51"/>
      <c r="X3037" s="51"/>
      <c r="Y3037" s="51"/>
      <c r="Z3037" s="51"/>
      <c r="AA3037" s="51"/>
      <c r="AB3037" s="51"/>
      <c r="AC3037" s="51"/>
      <c r="AD3037" s="51"/>
      <c r="AE3037" s="51"/>
      <c r="AF3037" s="51"/>
    </row>
    <row r="3038" spans="1:32">
      <c r="A3038" s="51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W3038" s="51"/>
      <c r="X3038" s="51"/>
      <c r="Y3038" s="51"/>
      <c r="Z3038" s="51"/>
      <c r="AA3038" s="51"/>
      <c r="AB3038" s="51"/>
      <c r="AC3038" s="51"/>
      <c r="AD3038" s="51"/>
      <c r="AE3038" s="51"/>
      <c r="AF3038" s="51"/>
    </row>
    <row r="3039" spans="1:32">
      <c r="A3039" s="51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W3039" s="51"/>
      <c r="X3039" s="51"/>
      <c r="Y3039" s="51"/>
      <c r="Z3039" s="51"/>
      <c r="AA3039" s="51"/>
      <c r="AB3039" s="51"/>
      <c r="AC3039" s="51"/>
      <c r="AD3039" s="51"/>
      <c r="AE3039" s="51"/>
      <c r="AF3039" s="51"/>
    </row>
    <row r="3040" spans="1:32">
      <c r="A3040" s="51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W3040" s="51"/>
      <c r="X3040" s="51"/>
      <c r="Y3040" s="51"/>
      <c r="Z3040" s="51"/>
      <c r="AA3040" s="51"/>
      <c r="AB3040" s="51"/>
      <c r="AC3040" s="51"/>
      <c r="AD3040" s="51"/>
      <c r="AE3040" s="51"/>
      <c r="AF3040" s="51"/>
    </row>
    <row r="3041" spans="1:32">
      <c r="A3041" s="51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W3041" s="51"/>
      <c r="X3041" s="51"/>
      <c r="Y3041" s="51"/>
      <c r="Z3041" s="51"/>
      <c r="AA3041" s="51"/>
      <c r="AB3041" s="51"/>
      <c r="AC3041" s="51"/>
      <c r="AD3041" s="51"/>
      <c r="AE3041" s="51"/>
      <c r="AF3041" s="51"/>
    </row>
    <row r="3042" spans="1:32">
      <c r="A3042" s="51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W3042" s="51"/>
      <c r="X3042" s="51"/>
      <c r="Y3042" s="51"/>
      <c r="Z3042" s="51"/>
      <c r="AA3042" s="51"/>
      <c r="AB3042" s="51"/>
      <c r="AC3042" s="51"/>
      <c r="AD3042" s="51"/>
      <c r="AE3042" s="51"/>
      <c r="AF3042" s="51"/>
    </row>
    <row r="3043" spans="1:32">
      <c r="A3043" s="51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W3043" s="51"/>
      <c r="X3043" s="51"/>
      <c r="Y3043" s="51"/>
      <c r="Z3043" s="51"/>
      <c r="AA3043" s="51"/>
      <c r="AB3043" s="51"/>
      <c r="AC3043" s="51"/>
      <c r="AD3043" s="51"/>
      <c r="AE3043" s="51"/>
      <c r="AF3043" s="51"/>
    </row>
    <row r="3044" spans="1:32">
      <c r="A3044" s="51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W3044" s="51"/>
      <c r="X3044" s="51"/>
      <c r="Y3044" s="51"/>
      <c r="Z3044" s="51"/>
      <c r="AA3044" s="51"/>
      <c r="AB3044" s="51"/>
      <c r="AC3044" s="51"/>
      <c r="AD3044" s="51"/>
      <c r="AE3044" s="51"/>
      <c r="AF3044" s="51"/>
    </row>
    <row r="3045" spans="1:32">
      <c r="A3045" s="51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W3045" s="51"/>
      <c r="X3045" s="51"/>
      <c r="Y3045" s="51"/>
      <c r="Z3045" s="51"/>
      <c r="AA3045" s="51"/>
      <c r="AB3045" s="51"/>
      <c r="AC3045" s="51"/>
      <c r="AD3045" s="51"/>
      <c r="AE3045" s="51"/>
      <c r="AF3045" s="51"/>
    </row>
    <row r="3046" spans="1:32">
      <c r="A3046" s="51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W3046" s="51"/>
      <c r="X3046" s="51"/>
      <c r="Y3046" s="51"/>
      <c r="Z3046" s="51"/>
      <c r="AA3046" s="51"/>
      <c r="AB3046" s="51"/>
      <c r="AC3046" s="51"/>
      <c r="AD3046" s="51"/>
      <c r="AE3046" s="51"/>
      <c r="AF3046" s="51"/>
    </row>
    <row r="3047" spans="1:32">
      <c r="A3047" s="51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W3047" s="51"/>
      <c r="X3047" s="51"/>
      <c r="Y3047" s="51"/>
      <c r="Z3047" s="51"/>
      <c r="AA3047" s="51"/>
      <c r="AB3047" s="51"/>
      <c r="AC3047" s="51"/>
      <c r="AD3047" s="51"/>
      <c r="AE3047" s="51"/>
      <c r="AF3047" s="51"/>
    </row>
    <row r="3048" spans="1:32">
      <c r="A3048" s="51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W3048" s="51"/>
      <c r="X3048" s="51"/>
      <c r="Y3048" s="51"/>
      <c r="Z3048" s="51"/>
      <c r="AA3048" s="51"/>
      <c r="AB3048" s="51"/>
      <c r="AC3048" s="51"/>
      <c r="AD3048" s="51"/>
      <c r="AE3048" s="51"/>
      <c r="AF3048" s="51"/>
    </row>
    <row r="3049" spans="1:32">
      <c r="A3049" s="51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W3049" s="51"/>
      <c r="X3049" s="51"/>
      <c r="Y3049" s="51"/>
      <c r="Z3049" s="51"/>
      <c r="AA3049" s="51"/>
      <c r="AB3049" s="51"/>
      <c r="AC3049" s="51"/>
      <c r="AD3049" s="51"/>
      <c r="AE3049" s="51"/>
      <c r="AF3049" s="51"/>
    </row>
    <row r="3050" spans="1:32">
      <c r="A3050" s="51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W3050" s="51"/>
      <c r="X3050" s="51"/>
      <c r="Y3050" s="51"/>
      <c r="Z3050" s="51"/>
      <c r="AA3050" s="51"/>
      <c r="AB3050" s="51"/>
      <c r="AC3050" s="51"/>
      <c r="AD3050" s="51"/>
      <c r="AE3050" s="51"/>
      <c r="AF3050" s="51"/>
    </row>
    <row r="3051" spans="1:32">
      <c r="A3051" s="51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W3051" s="51"/>
      <c r="X3051" s="51"/>
      <c r="Y3051" s="51"/>
      <c r="Z3051" s="51"/>
      <c r="AA3051" s="51"/>
      <c r="AB3051" s="51"/>
      <c r="AC3051" s="51"/>
      <c r="AD3051" s="51"/>
      <c r="AE3051" s="51"/>
      <c r="AF3051" s="51"/>
    </row>
    <row r="3052" spans="1:32">
      <c r="A3052" s="51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W3052" s="51"/>
      <c r="X3052" s="51"/>
      <c r="Y3052" s="51"/>
      <c r="Z3052" s="51"/>
      <c r="AA3052" s="51"/>
      <c r="AB3052" s="51"/>
      <c r="AC3052" s="51"/>
      <c r="AD3052" s="51"/>
      <c r="AE3052" s="51"/>
      <c r="AF3052" s="51"/>
    </row>
    <row r="3053" spans="1:32">
      <c r="A3053" s="51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W3053" s="51"/>
      <c r="X3053" s="51"/>
      <c r="Y3053" s="51"/>
      <c r="Z3053" s="51"/>
      <c r="AA3053" s="51"/>
      <c r="AB3053" s="51"/>
      <c r="AC3053" s="51"/>
      <c r="AD3053" s="51"/>
      <c r="AE3053" s="51"/>
      <c r="AF3053" s="51"/>
    </row>
    <row r="3054" spans="1:32">
      <c r="A3054" s="51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W3054" s="51"/>
      <c r="X3054" s="51"/>
      <c r="Y3054" s="51"/>
      <c r="Z3054" s="51"/>
      <c r="AA3054" s="51"/>
      <c r="AB3054" s="51"/>
      <c r="AC3054" s="51"/>
      <c r="AD3054" s="51"/>
      <c r="AE3054" s="51"/>
      <c r="AF3054" s="51"/>
    </row>
    <row r="3055" spans="1:32">
      <c r="A3055" s="51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W3055" s="51"/>
      <c r="X3055" s="51"/>
      <c r="Y3055" s="51"/>
      <c r="Z3055" s="51"/>
      <c r="AA3055" s="51"/>
      <c r="AB3055" s="51"/>
      <c r="AC3055" s="51"/>
      <c r="AD3055" s="51"/>
      <c r="AE3055" s="51"/>
      <c r="AF3055" s="51"/>
    </row>
    <row r="3056" spans="1:32">
      <c r="A3056" s="51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W3056" s="51"/>
      <c r="X3056" s="51"/>
      <c r="Y3056" s="51"/>
      <c r="Z3056" s="51"/>
      <c r="AA3056" s="51"/>
      <c r="AB3056" s="51"/>
      <c r="AC3056" s="51"/>
      <c r="AD3056" s="51"/>
      <c r="AE3056" s="51"/>
      <c r="AF3056" s="51"/>
    </row>
    <row r="3057" spans="1:32">
      <c r="A3057" s="51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W3057" s="51"/>
      <c r="X3057" s="51"/>
      <c r="Y3057" s="51"/>
      <c r="Z3057" s="51"/>
      <c r="AA3057" s="51"/>
      <c r="AB3057" s="51"/>
      <c r="AC3057" s="51"/>
      <c r="AD3057" s="51"/>
      <c r="AE3057" s="51"/>
      <c r="AF3057" s="51"/>
    </row>
    <row r="3058" spans="1:32">
      <c r="A3058" s="51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W3058" s="51"/>
      <c r="X3058" s="51"/>
      <c r="Y3058" s="51"/>
      <c r="Z3058" s="51"/>
      <c r="AA3058" s="51"/>
      <c r="AB3058" s="51"/>
      <c r="AC3058" s="51"/>
      <c r="AD3058" s="51"/>
      <c r="AE3058" s="51"/>
      <c r="AF3058" s="51"/>
    </row>
    <row r="3059" spans="1:32">
      <c r="A3059" s="51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W3059" s="51"/>
      <c r="X3059" s="51"/>
      <c r="Y3059" s="51"/>
      <c r="Z3059" s="51"/>
      <c r="AA3059" s="51"/>
      <c r="AB3059" s="51"/>
      <c r="AC3059" s="51"/>
      <c r="AD3059" s="51"/>
      <c r="AE3059" s="51"/>
      <c r="AF3059" s="51"/>
    </row>
    <row r="3060" spans="1:32">
      <c r="A3060" s="51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W3060" s="51"/>
      <c r="X3060" s="51"/>
      <c r="Y3060" s="51"/>
      <c r="Z3060" s="51"/>
      <c r="AA3060" s="51"/>
      <c r="AB3060" s="51"/>
      <c r="AC3060" s="51"/>
      <c r="AD3060" s="51"/>
      <c r="AE3060" s="51"/>
      <c r="AF3060" s="51"/>
    </row>
    <row r="3061" spans="1:32">
      <c r="A3061" s="51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W3061" s="51"/>
      <c r="X3061" s="51"/>
      <c r="Y3061" s="51"/>
      <c r="Z3061" s="51"/>
      <c r="AA3061" s="51"/>
      <c r="AB3061" s="51"/>
      <c r="AC3061" s="51"/>
      <c r="AD3061" s="51"/>
      <c r="AE3061" s="51"/>
      <c r="AF3061" s="51"/>
    </row>
    <row r="3062" spans="1:32">
      <c r="A3062" s="51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W3062" s="51"/>
      <c r="X3062" s="51"/>
      <c r="Y3062" s="51"/>
      <c r="Z3062" s="51"/>
      <c r="AA3062" s="51"/>
      <c r="AB3062" s="51"/>
      <c r="AC3062" s="51"/>
      <c r="AD3062" s="51"/>
      <c r="AE3062" s="51"/>
      <c r="AF3062" s="51"/>
    </row>
    <row r="3063" spans="1:32">
      <c r="A3063" s="51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W3063" s="51"/>
      <c r="X3063" s="51"/>
      <c r="Y3063" s="51"/>
      <c r="Z3063" s="51"/>
      <c r="AA3063" s="51"/>
      <c r="AB3063" s="51"/>
      <c r="AC3063" s="51"/>
      <c r="AD3063" s="51"/>
      <c r="AE3063" s="51"/>
      <c r="AF3063" s="51"/>
    </row>
    <row r="3064" spans="1:32">
      <c r="A3064" s="51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W3064" s="51"/>
      <c r="X3064" s="51"/>
      <c r="Y3064" s="51"/>
      <c r="Z3064" s="51"/>
      <c r="AA3064" s="51"/>
      <c r="AB3064" s="51"/>
      <c r="AC3064" s="51"/>
      <c r="AD3064" s="51"/>
      <c r="AE3064" s="51"/>
      <c r="AF3064" s="51"/>
    </row>
    <row r="3065" spans="1:32">
      <c r="A3065" s="51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W3065" s="51"/>
      <c r="X3065" s="51"/>
      <c r="Y3065" s="51"/>
      <c r="Z3065" s="51"/>
      <c r="AA3065" s="51"/>
      <c r="AB3065" s="51"/>
      <c r="AC3065" s="51"/>
      <c r="AD3065" s="51"/>
      <c r="AE3065" s="51"/>
      <c r="AF3065" s="51"/>
    </row>
    <row r="3066" spans="1:32">
      <c r="A3066" s="51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W3066" s="51"/>
      <c r="X3066" s="51"/>
      <c r="Y3066" s="51"/>
      <c r="Z3066" s="51"/>
      <c r="AA3066" s="51"/>
      <c r="AB3066" s="51"/>
      <c r="AC3066" s="51"/>
      <c r="AD3066" s="51"/>
      <c r="AE3066" s="51"/>
      <c r="AF3066" s="51"/>
    </row>
    <row r="3067" spans="1:32">
      <c r="A3067" s="51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W3067" s="51"/>
      <c r="X3067" s="51"/>
      <c r="Y3067" s="51"/>
      <c r="Z3067" s="51"/>
      <c r="AA3067" s="51"/>
      <c r="AB3067" s="51"/>
      <c r="AC3067" s="51"/>
      <c r="AD3067" s="51"/>
      <c r="AE3067" s="51"/>
      <c r="AF3067" s="51"/>
    </row>
    <row r="3068" spans="1:32">
      <c r="A3068" s="51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W3068" s="51"/>
      <c r="X3068" s="51"/>
      <c r="Y3068" s="51"/>
      <c r="Z3068" s="51"/>
      <c r="AA3068" s="51"/>
      <c r="AB3068" s="51"/>
      <c r="AC3068" s="51"/>
      <c r="AD3068" s="51"/>
      <c r="AE3068" s="51"/>
      <c r="AF3068" s="51"/>
    </row>
    <row r="3069" spans="1:32">
      <c r="A3069" s="51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W3069" s="51"/>
      <c r="X3069" s="51"/>
      <c r="Y3069" s="51"/>
      <c r="Z3069" s="51"/>
      <c r="AA3069" s="51"/>
      <c r="AB3069" s="51"/>
      <c r="AC3069" s="51"/>
      <c r="AD3069" s="51"/>
      <c r="AE3069" s="51"/>
      <c r="AF3069" s="51"/>
    </row>
    <row r="3070" spans="1:32">
      <c r="A3070" s="51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W3070" s="51"/>
      <c r="X3070" s="51"/>
      <c r="Y3070" s="51"/>
      <c r="Z3070" s="51"/>
      <c r="AA3070" s="51"/>
      <c r="AB3070" s="51"/>
      <c r="AC3070" s="51"/>
      <c r="AD3070" s="51"/>
      <c r="AE3070" s="51"/>
      <c r="AF3070" s="51"/>
    </row>
    <row r="3071" spans="1:32">
      <c r="A3071" s="51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W3071" s="51"/>
      <c r="X3071" s="51"/>
      <c r="Y3071" s="51"/>
      <c r="Z3071" s="51"/>
      <c r="AA3071" s="51"/>
      <c r="AB3071" s="51"/>
      <c r="AC3071" s="51"/>
      <c r="AD3071" s="51"/>
      <c r="AE3071" s="51"/>
      <c r="AF3071" s="51"/>
    </row>
    <row r="3072" spans="1:32">
      <c r="A3072" s="51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W3072" s="51"/>
      <c r="X3072" s="51"/>
      <c r="Y3072" s="51"/>
      <c r="Z3072" s="51"/>
      <c r="AA3072" s="51"/>
      <c r="AB3072" s="51"/>
      <c r="AC3072" s="51"/>
      <c r="AD3072" s="51"/>
      <c r="AE3072" s="51"/>
      <c r="AF3072" s="51"/>
    </row>
    <row r="3073" spans="1:32">
      <c r="A3073" s="51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W3073" s="51"/>
      <c r="X3073" s="51"/>
      <c r="Y3073" s="51"/>
      <c r="Z3073" s="51"/>
      <c r="AA3073" s="51"/>
      <c r="AB3073" s="51"/>
      <c r="AC3073" s="51"/>
      <c r="AD3073" s="51"/>
      <c r="AE3073" s="51"/>
      <c r="AF3073" s="51"/>
    </row>
    <row r="3074" spans="1:32">
      <c r="A3074" s="51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W3074" s="51"/>
      <c r="X3074" s="51"/>
      <c r="Y3074" s="51"/>
      <c r="Z3074" s="51"/>
      <c r="AA3074" s="51"/>
      <c r="AB3074" s="51"/>
      <c r="AC3074" s="51"/>
      <c r="AD3074" s="51"/>
      <c r="AE3074" s="51"/>
      <c r="AF3074" s="51"/>
    </row>
    <row r="3075" spans="1:32">
      <c r="A3075" s="51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W3075" s="51"/>
      <c r="X3075" s="51"/>
      <c r="Y3075" s="51"/>
      <c r="Z3075" s="51"/>
      <c r="AA3075" s="51"/>
      <c r="AB3075" s="51"/>
      <c r="AC3075" s="51"/>
      <c r="AD3075" s="51"/>
      <c r="AE3075" s="51"/>
      <c r="AF3075" s="51"/>
    </row>
    <row r="3076" spans="1:32">
      <c r="A3076" s="51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W3076" s="51"/>
      <c r="X3076" s="51"/>
      <c r="Y3076" s="51"/>
      <c r="Z3076" s="51"/>
      <c r="AA3076" s="51"/>
      <c r="AB3076" s="51"/>
      <c r="AC3076" s="51"/>
      <c r="AD3076" s="51"/>
      <c r="AE3076" s="51"/>
      <c r="AF3076" s="51"/>
    </row>
    <row r="3077" spans="1:32">
      <c r="A3077" s="51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W3077" s="51"/>
      <c r="X3077" s="51"/>
      <c r="Y3077" s="51"/>
      <c r="Z3077" s="51"/>
      <c r="AA3077" s="51"/>
      <c r="AB3077" s="51"/>
      <c r="AC3077" s="51"/>
      <c r="AD3077" s="51"/>
      <c r="AE3077" s="51"/>
      <c r="AF3077" s="51"/>
    </row>
    <row r="3078" spans="1:32">
      <c r="A3078" s="51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W3078" s="51"/>
      <c r="X3078" s="51"/>
      <c r="Y3078" s="51"/>
      <c r="Z3078" s="51"/>
      <c r="AA3078" s="51"/>
      <c r="AB3078" s="51"/>
      <c r="AC3078" s="51"/>
      <c r="AD3078" s="51"/>
      <c r="AE3078" s="51"/>
      <c r="AF3078" s="51"/>
    </row>
    <row r="3079" spans="1:32">
      <c r="A3079" s="51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W3079" s="51"/>
      <c r="X3079" s="51"/>
      <c r="Y3079" s="51"/>
      <c r="Z3079" s="51"/>
      <c r="AA3079" s="51"/>
      <c r="AB3079" s="51"/>
      <c r="AC3079" s="51"/>
      <c r="AD3079" s="51"/>
      <c r="AE3079" s="51"/>
      <c r="AF3079" s="51"/>
    </row>
    <row r="3080" spans="1:32">
      <c r="A3080" s="51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W3080" s="51"/>
      <c r="X3080" s="51"/>
      <c r="Y3080" s="51"/>
      <c r="Z3080" s="51"/>
      <c r="AA3080" s="51"/>
      <c r="AB3080" s="51"/>
      <c r="AC3080" s="51"/>
      <c r="AD3080" s="51"/>
      <c r="AE3080" s="51"/>
      <c r="AF3080" s="51"/>
    </row>
    <row r="3081" spans="1:32">
      <c r="A3081" s="51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W3081" s="51"/>
      <c r="X3081" s="51"/>
      <c r="Y3081" s="51"/>
      <c r="Z3081" s="51"/>
      <c r="AA3081" s="51"/>
      <c r="AB3081" s="51"/>
      <c r="AC3081" s="51"/>
      <c r="AD3081" s="51"/>
      <c r="AE3081" s="51"/>
      <c r="AF3081" s="51"/>
    </row>
    <row r="3082" spans="1:32">
      <c r="A3082" s="51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W3082" s="51"/>
      <c r="X3082" s="51"/>
      <c r="Y3082" s="51"/>
      <c r="Z3082" s="51"/>
      <c r="AA3082" s="51"/>
      <c r="AB3082" s="51"/>
      <c r="AC3082" s="51"/>
      <c r="AD3082" s="51"/>
      <c r="AE3082" s="51"/>
      <c r="AF3082" s="51"/>
    </row>
    <row r="3083" spans="1:32">
      <c r="A3083" s="51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W3083" s="51"/>
      <c r="X3083" s="51"/>
      <c r="Y3083" s="51"/>
      <c r="Z3083" s="51"/>
      <c r="AA3083" s="51"/>
      <c r="AB3083" s="51"/>
      <c r="AC3083" s="51"/>
      <c r="AD3083" s="51"/>
      <c r="AE3083" s="51"/>
      <c r="AF3083" s="51"/>
    </row>
    <row r="3084" spans="1:32">
      <c r="A3084" s="51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W3084" s="51"/>
      <c r="X3084" s="51"/>
      <c r="Y3084" s="51"/>
      <c r="Z3084" s="51"/>
      <c r="AA3084" s="51"/>
      <c r="AB3084" s="51"/>
      <c r="AC3084" s="51"/>
      <c r="AD3084" s="51"/>
      <c r="AE3084" s="51"/>
      <c r="AF3084" s="51"/>
    </row>
    <row r="3085" spans="1:32">
      <c r="A3085" s="51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W3085" s="51"/>
      <c r="X3085" s="51"/>
      <c r="Y3085" s="51"/>
      <c r="Z3085" s="51"/>
      <c r="AA3085" s="51"/>
      <c r="AB3085" s="51"/>
      <c r="AC3085" s="51"/>
      <c r="AD3085" s="51"/>
      <c r="AE3085" s="51"/>
      <c r="AF3085" s="51"/>
    </row>
    <row r="3086" spans="1:32">
      <c r="A3086" s="51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W3086" s="51"/>
      <c r="X3086" s="51"/>
      <c r="Y3086" s="51"/>
      <c r="Z3086" s="51"/>
      <c r="AA3086" s="51"/>
      <c r="AB3086" s="51"/>
      <c r="AC3086" s="51"/>
      <c r="AD3086" s="51"/>
      <c r="AE3086" s="51"/>
      <c r="AF3086" s="51"/>
    </row>
    <row r="3087" spans="1:32">
      <c r="A3087" s="51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W3087" s="51"/>
      <c r="X3087" s="51"/>
      <c r="Y3087" s="51"/>
      <c r="Z3087" s="51"/>
      <c r="AA3087" s="51"/>
      <c r="AB3087" s="51"/>
      <c r="AC3087" s="51"/>
      <c r="AD3087" s="51"/>
      <c r="AE3087" s="51"/>
      <c r="AF3087" s="51"/>
    </row>
    <row r="3088" spans="1:32">
      <c r="A3088" s="51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W3088" s="51"/>
      <c r="X3088" s="51"/>
      <c r="Y3088" s="51"/>
      <c r="Z3088" s="51"/>
      <c r="AA3088" s="51"/>
      <c r="AB3088" s="51"/>
      <c r="AC3088" s="51"/>
      <c r="AD3088" s="51"/>
      <c r="AE3088" s="51"/>
      <c r="AF3088" s="51"/>
    </row>
    <row r="3089" spans="1:32">
      <c r="A3089" s="51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W3089" s="51"/>
      <c r="X3089" s="51"/>
      <c r="Y3089" s="51"/>
      <c r="Z3089" s="51"/>
      <c r="AA3089" s="51"/>
      <c r="AB3089" s="51"/>
      <c r="AC3089" s="51"/>
      <c r="AD3089" s="51"/>
      <c r="AE3089" s="51"/>
      <c r="AF3089" s="51"/>
    </row>
    <row r="3090" spans="1:32">
      <c r="A3090" s="51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W3090" s="51"/>
      <c r="X3090" s="51"/>
      <c r="Y3090" s="51"/>
      <c r="Z3090" s="51"/>
      <c r="AA3090" s="51"/>
      <c r="AB3090" s="51"/>
      <c r="AC3090" s="51"/>
      <c r="AD3090" s="51"/>
      <c r="AE3090" s="51"/>
      <c r="AF3090" s="51"/>
    </row>
    <row r="3091" spans="1:32">
      <c r="A3091" s="51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W3091" s="51"/>
      <c r="X3091" s="51"/>
      <c r="Y3091" s="51"/>
      <c r="Z3091" s="51"/>
      <c r="AA3091" s="51"/>
      <c r="AB3091" s="51"/>
      <c r="AC3091" s="51"/>
      <c r="AD3091" s="51"/>
      <c r="AE3091" s="51"/>
      <c r="AF3091" s="51"/>
    </row>
    <row r="3092" spans="1:32">
      <c r="A3092" s="51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W3092" s="51"/>
      <c r="X3092" s="51"/>
      <c r="Y3092" s="51"/>
      <c r="Z3092" s="51"/>
      <c r="AA3092" s="51"/>
      <c r="AB3092" s="51"/>
      <c r="AC3092" s="51"/>
      <c r="AD3092" s="51"/>
      <c r="AE3092" s="51"/>
      <c r="AF3092" s="51"/>
    </row>
    <row r="3093" spans="1:32">
      <c r="A3093" s="51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W3093" s="51"/>
      <c r="X3093" s="51"/>
      <c r="Y3093" s="51"/>
      <c r="Z3093" s="51"/>
      <c r="AA3093" s="51"/>
      <c r="AB3093" s="51"/>
      <c r="AC3093" s="51"/>
      <c r="AD3093" s="51"/>
      <c r="AE3093" s="51"/>
      <c r="AF3093" s="51"/>
    </row>
    <row r="3094" spans="1:32">
      <c r="A3094" s="51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W3094" s="51"/>
      <c r="X3094" s="51"/>
      <c r="Y3094" s="51"/>
      <c r="Z3094" s="51"/>
      <c r="AA3094" s="51"/>
      <c r="AB3094" s="51"/>
      <c r="AC3094" s="51"/>
      <c r="AD3094" s="51"/>
      <c r="AE3094" s="51"/>
      <c r="AF3094" s="51"/>
    </row>
    <row r="3095" spans="1:32">
      <c r="A3095" s="51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W3095" s="51"/>
      <c r="X3095" s="51"/>
      <c r="Y3095" s="51"/>
      <c r="Z3095" s="51"/>
      <c r="AA3095" s="51"/>
      <c r="AB3095" s="51"/>
      <c r="AC3095" s="51"/>
      <c r="AD3095" s="51"/>
      <c r="AE3095" s="51"/>
      <c r="AF3095" s="51"/>
    </row>
    <row r="3096" spans="1:32">
      <c r="A3096" s="51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W3096" s="51"/>
      <c r="X3096" s="51"/>
      <c r="Y3096" s="51"/>
      <c r="Z3096" s="51"/>
      <c r="AA3096" s="51"/>
      <c r="AB3096" s="51"/>
      <c r="AC3096" s="51"/>
      <c r="AD3096" s="51"/>
      <c r="AE3096" s="51"/>
      <c r="AF3096" s="51"/>
    </row>
    <row r="3097" spans="1:32">
      <c r="A3097" s="51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W3097" s="51"/>
      <c r="X3097" s="51"/>
      <c r="Y3097" s="51"/>
      <c r="Z3097" s="51"/>
      <c r="AA3097" s="51"/>
      <c r="AB3097" s="51"/>
      <c r="AC3097" s="51"/>
      <c r="AD3097" s="51"/>
      <c r="AE3097" s="51"/>
      <c r="AF3097" s="51"/>
    </row>
    <row r="3098" spans="1:32">
      <c r="A3098" s="51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W3098" s="51"/>
      <c r="X3098" s="51"/>
      <c r="Y3098" s="51"/>
      <c r="Z3098" s="51"/>
      <c r="AA3098" s="51"/>
      <c r="AB3098" s="51"/>
      <c r="AC3098" s="51"/>
      <c r="AD3098" s="51"/>
      <c r="AE3098" s="51"/>
      <c r="AF3098" s="51"/>
    </row>
    <row r="3099" spans="1:32">
      <c r="A3099" s="51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W3099" s="51"/>
      <c r="X3099" s="51"/>
      <c r="Y3099" s="51"/>
      <c r="Z3099" s="51"/>
      <c r="AA3099" s="51"/>
      <c r="AB3099" s="51"/>
      <c r="AC3099" s="51"/>
      <c r="AD3099" s="51"/>
      <c r="AE3099" s="51"/>
      <c r="AF3099" s="51"/>
    </row>
    <row r="3100" spans="1:32">
      <c r="A3100" s="51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W3100" s="51"/>
      <c r="X3100" s="51"/>
      <c r="Y3100" s="51"/>
      <c r="Z3100" s="51"/>
      <c r="AA3100" s="51"/>
      <c r="AB3100" s="51"/>
      <c r="AC3100" s="51"/>
      <c r="AD3100" s="51"/>
      <c r="AE3100" s="51"/>
      <c r="AF3100" s="51"/>
    </row>
    <row r="3101" spans="1:32">
      <c r="A3101" s="51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W3101" s="51"/>
      <c r="X3101" s="51"/>
      <c r="Y3101" s="51"/>
      <c r="Z3101" s="51"/>
      <c r="AA3101" s="51"/>
      <c r="AB3101" s="51"/>
      <c r="AC3101" s="51"/>
      <c r="AD3101" s="51"/>
      <c r="AE3101" s="51"/>
      <c r="AF3101" s="51"/>
    </row>
    <row r="3102" spans="1:32">
      <c r="A3102" s="51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W3102" s="51"/>
      <c r="X3102" s="51"/>
      <c r="Y3102" s="51"/>
      <c r="Z3102" s="51"/>
      <c r="AA3102" s="51"/>
      <c r="AB3102" s="51"/>
      <c r="AC3102" s="51"/>
      <c r="AD3102" s="51"/>
      <c r="AE3102" s="51"/>
      <c r="AF3102" s="51"/>
    </row>
    <row r="3103" spans="1:32">
      <c r="A3103" s="51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W3103" s="51"/>
      <c r="X3103" s="51"/>
      <c r="Y3103" s="51"/>
      <c r="Z3103" s="51"/>
      <c r="AA3103" s="51"/>
      <c r="AB3103" s="51"/>
      <c r="AC3103" s="51"/>
      <c r="AD3103" s="51"/>
      <c r="AE3103" s="51"/>
      <c r="AF3103" s="51"/>
    </row>
    <row r="3104" spans="1:32">
      <c r="A3104" s="51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W3104" s="51"/>
      <c r="X3104" s="51"/>
      <c r="Y3104" s="51"/>
      <c r="Z3104" s="51"/>
      <c r="AA3104" s="51"/>
      <c r="AB3104" s="51"/>
      <c r="AC3104" s="51"/>
      <c r="AD3104" s="51"/>
      <c r="AE3104" s="51"/>
      <c r="AF3104" s="51"/>
    </row>
    <row r="3105" spans="1:32">
      <c r="A3105" s="51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W3105" s="51"/>
      <c r="X3105" s="51"/>
      <c r="Y3105" s="51"/>
      <c r="Z3105" s="51"/>
      <c r="AA3105" s="51"/>
      <c r="AB3105" s="51"/>
      <c r="AC3105" s="51"/>
      <c r="AD3105" s="51"/>
      <c r="AE3105" s="51"/>
      <c r="AF3105" s="51"/>
    </row>
    <row r="3106" spans="1:32">
      <c r="A3106" s="51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W3106" s="51"/>
      <c r="X3106" s="51"/>
      <c r="Y3106" s="51"/>
      <c r="Z3106" s="51"/>
      <c r="AA3106" s="51"/>
      <c r="AB3106" s="51"/>
      <c r="AC3106" s="51"/>
      <c r="AD3106" s="51"/>
      <c r="AE3106" s="51"/>
      <c r="AF3106" s="51"/>
    </row>
    <row r="3107" spans="1:32">
      <c r="A3107" s="51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W3107" s="51"/>
      <c r="X3107" s="51"/>
      <c r="Y3107" s="51"/>
      <c r="Z3107" s="51"/>
      <c r="AA3107" s="51"/>
      <c r="AB3107" s="51"/>
      <c r="AC3107" s="51"/>
      <c r="AD3107" s="51"/>
      <c r="AE3107" s="51"/>
      <c r="AF3107" s="51"/>
    </row>
    <row r="3108" spans="1:32">
      <c r="A3108" s="51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W3108" s="51"/>
      <c r="X3108" s="51"/>
      <c r="Y3108" s="51"/>
      <c r="Z3108" s="51"/>
      <c r="AA3108" s="51"/>
      <c r="AB3108" s="51"/>
      <c r="AC3108" s="51"/>
      <c r="AD3108" s="51"/>
      <c r="AE3108" s="51"/>
      <c r="AF3108" s="51"/>
    </row>
    <row r="3109" spans="1:32">
      <c r="A3109" s="51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W3109" s="51"/>
      <c r="X3109" s="51"/>
      <c r="Y3109" s="51"/>
      <c r="Z3109" s="51"/>
      <c r="AA3109" s="51"/>
      <c r="AB3109" s="51"/>
      <c r="AC3109" s="51"/>
      <c r="AD3109" s="51"/>
      <c r="AE3109" s="51"/>
      <c r="AF3109" s="51"/>
    </row>
    <row r="3110" spans="1:32">
      <c r="A3110" s="51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W3110" s="51"/>
      <c r="X3110" s="51"/>
      <c r="Y3110" s="51"/>
      <c r="Z3110" s="51"/>
      <c r="AA3110" s="51"/>
      <c r="AB3110" s="51"/>
      <c r="AC3110" s="51"/>
      <c r="AD3110" s="51"/>
      <c r="AE3110" s="51"/>
      <c r="AF3110" s="51"/>
    </row>
    <row r="3111" spans="1:32">
      <c r="A3111" s="51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W3111" s="51"/>
      <c r="X3111" s="51"/>
      <c r="Y3111" s="51"/>
      <c r="Z3111" s="51"/>
      <c r="AA3111" s="51"/>
      <c r="AB3111" s="51"/>
      <c r="AC3111" s="51"/>
      <c r="AD3111" s="51"/>
      <c r="AE3111" s="51"/>
      <c r="AF3111" s="51"/>
    </row>
    <row r="3112" spans="1:32">
      <c r="A3112" s="51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W3112" s="51"/>
      <c r="X3112" s="51"/>
      <c r="Y3112" s="51"/>
      <c r="Z3112" s="51"/>
      <c r="AA3112" s="51"/>
      <c r="AB3112" s="51"/>
      <c r="AC3112" s="51"/>
      <c r="AD3112" s="51"/>
      <c r="AE3112" s="51"/>
      <c r="AF3112" s="51"/>
    </row>
    <row r="3113" spans="1:32">
      <c r="A3113" s="51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W3113" s="51"/>
      <c r="X3113" s="51"/>
      <c r="Y3113" s="51"/>
      <c r="Z3113" s="51"/>
      <c r="AA3113" s="51"/>
      <c r="AB3113" s="51"/>
      <c r="AC3113" s="51"/>
      <c r="AD3113" s="51"/>
      <c r="AE3113" s="51"/>
      <c r="AF3113" s="51"/>
    </row>
    <row r="3114" spans="1:32">
      <c r="A3114" s="51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W3114" s="51"/>
      <c r="X3114" s="51"/>
      <c r="Y3114" s="51"/>
      <c r="Z3114" s="51"/>
      <c r="AA3114" s="51"/>
      <c r="AB3114" s="51"/>
      <c r="AC3114" s="51"/>
      <c r="AD3114" s="51"/>
      <c r="AE3114" s="51"/>
      <c r="AF3114" s="51"/>
    </row>
    <row r="3115" spans="1:32">
      <c r="A3115" s="51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W3115" s="51"/>
      <c r="X3115" s="51"/>
      <c r="Y3115" s="51"/>
      <c r="Z3115" s="51"/>
      <c r="AA3115" s="51"/>
      <c r="AB3115" s="51"/>
      <c r="AC3115" s="51"/>
      <c r="AD3115" s="51"/>
      <c r="AE3115" s="51"/>
      <c r="AF3115" s="51"/>
    </row>
    <row r="3116" spans="1:32">
      <c r="A3116" s="51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W3116" s="51"/>
      <c r="X3116" s="51"/>
      <c r="Y3116" s="51"/>
      <c r="Z3116" s="51"/>
      <c r="AA3116" s="51"/>
      <c r="AB3116" s="51"/>
      <c r="AC3116" s="51"/>
      <c r="AD3116" s="51"/>
      <c r="AE3116" s="51"/>
      <c r="AF3116" s="51"/>
    </row>
    <row r="3117" spans="1:32">
      <c r="A3117" s="51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W3117" s="51"/>
      <c r="X3117" s="51"/>
      <c r="Y3117" s="51"/>
      <c r="Z3117" s="51"/>
      <c r="AA3117" s="51"/>
      <c r="AB3117" s="51"/>
      <c r="AC3117" s="51"/>
      <c r="AD3117" s="51"/>
      <c r="AE3117" s="51"/>
      <c r="AF3117" s="51"/>
    </row>
    <row r="3118" spans="1:32">
      <c r="A3118" s="51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W3118" s="51"/>
      <c r="X3118" s="51"/>
      <c r="Y3118" s="51"/>
      <c r="Z3118" s="51"/>
      <c r="AA3118" s="51"/>
      <c r="AB3118" s="51"/>
      <c r="AC3118" s="51"/>
      <c r="AD3118" s="51"/>
      <c r="AE3118" s="51"/>
      <c r="AF3118" s="51"/>
    </row>
    <row r="3119" spans="1:32">
      <c r="A3119" s="51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W3119" s="51"/>
      <c r="X3119" s="51"/>
      <c r="Y3119" s="51"/>
      <c r="Z3119" s="51"/>
      <c r="AA3119" s="51"/>
      <c r="AB3119" s="51"/>
      <c r="AC3119" s="51"/>
      <c r="AD3119" s="51"/>
      <c r="AE3119" s="51"/>
      <c r="AF3119" s="51"/>
    </row>
    <row r="3120" spans="1:32">
      <c r="A3120" s="51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W3120" s="51"/>
      <c r="X3120" s="51"/>
      <c r="Y3120" s="51"/>
      <c r="Z3120" s="51"/>
      <c r="AA3120" s="51"/>
      <c r="AB3120" s="51"/>
      <c r="AC3120" s="51"/>
      <c r="AD3120" s="51"/>
      <c r="AE3120" s="51"/>
      <c r="AF3120" s="51"/>
    </row>
    <row r="3121" spans="1:32">
      <c r="A3121" s="51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W3121" s="51"/>
      <c r="X3121" s="51"/>
      <c r="Y3121" s="51"/>
      <c r="Z3121" s="51"/>
      <c r="AA3121" s="51"/>
      <c r="AB3121" s="51"/>
      <c r="AC3121" s="51"/>
      <c r="AD3121" s="51"/>
      <c r="AE3121" s="51"/>
      <c r="AF3121" s="51"/>
    </row>
    <row r="3122" spans="1:32">
      <c r="A3122" s="51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W3122" s="51"/>
      <c r="X3122" s="51"/>
      <c r="Y3122" s="51"/>
      <c r="Z3122" s="51"/>
      <c r="AA3122" s="51"/>
      <c r="AB3122" s="51"/>
      <c r="AC3122" s="51"/>
      <c r="AD3122" s="51"/>
      <c r="AE3122" s="51"/>
      <c r="AF3122" s="51"/>
    </row>
    <row r="3123" spans="1:32">
      <c r="A3123" s="51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W3123" s="51"/>
      <c r="X3123" s="51"/>
      <c r="Y3123" s="51"/>
      <c r="Z3123" s="51"/>
      <c r="AA3123" s="51"/>
      <c r="AB3123" s="51"/>
      <c r="AC3123" s="51"/>
      <c r="AD3123" s="51"/>
      <c r="AE3123" s="51"/>
      <c r="AF3123" s="51"/>
    </row>
    <row r="3124" spans="1:32">
      <c r="A3124" s="51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W3124" s="51"/>
      <c r="X3124" s="51"/>
      <c r="Y3124" s="51"/>
      <c r="Z3124" s="51"/>
      <c r="AA3124" s="51"/>
      <c r="AB3124" s="51"/>
      <c r="AC3124" s="51"/>
      <c r="AD3124" s="51"/>
      <c r="AE3124" s="51"/>
      <c r="AF3124" s="51"/>
    </row>
    <row r="3125" spans="1:32">
      <c r="A3125" s="51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W3125" s="51"/>
      <c r="X3125" s="51"/>
      <c r="Y3125" s="51"/>
      <c r="Z3125" s="51"/>
      <c r="AA3125" s="51"/>
      <c r="AB3125" s="51"/>
      <c r="AC3125" s="51"/>
      <c r="AD3125" s="51"/>
      <c r="AE3125" s="51"/>
      <c r="AF3125" s="51"/>
    </row>
    <row r="3126" spans="1:32">
      <c r="A3126" s="51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W3126" s="51"/>
      <c r="X3126" s="51"/>
      <c r="Y3126" s="51"/>
      <c r="Z3126" s="51"/>
      <c r="AA3126" s="51"/>
      <c r="AB3126" s="51"/>
      <c r="AC3126" s="51"/>
      <c r="AD3126" s="51"/>
      <c r="AE3126" s="51"/>
      <c r="AF3126" s="51"/>
    </row>
    <row r="3127" spans="1:32">
      <c r="A3127" s="51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W3127" s="51"/>
      <c r="X3127" s="51"/>
      <c r="Y3127" s="51"/>
      <c r="Z3127" s="51"/>
      <c r="AA3127" s="51"/>
      <c r="AB3127" s="51"/>
      <c r="AC3127" s="51"/>
      <c r="AD3127" s="51"/>
      <c r="AE3127" s="51"/>
      <c r="AF3127" s="51"/>
    </row>
    <row r="3128" spans="1:32">
      <c r="A3128" s="51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W3128" s="51"/>
      <c r="X3128" s="51"/>
      <c r="Y3128" s="51"/>
      <c r="Z3128" s="51"/>
      <c r="AA3128" s="51"/>
      <c r="AB3128" s="51"/>
      <c r="AC3128" s="51"/>
      <c r="AD3128" s="51"/>
      <c r="AE3128" s="51"/>
      <c r="AF3128" s="51"/>
    </row>
    <row r="3129" spans="1:32">
      <c r="A3129" s="51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W3129" s="51"/>
      <c r="X3129" s="51"/>
      <c r="Y3129" s="51"/>
      <c r="Z3129" s="51"/>
      <c r="AA3129" s="51"/>
      <c r="AB3129" s="51"/>
      <c r="AC3129" s="51"/>
      <c r="AD3129" s="51"/>
      <c r="AE3129" s="51"/>
      <c r="AF3129" s="51"/>
    </row>
    <row r="3130" spans="1:32">
      <c r="A3130" s="51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W3130" s="51"/>
      <c r="X3130" s="51"/>
      <c r="Y3130" s="51"/>
      <c r="Z3130" s="51"/>
      <c r="AA3130" s="51"/>
      <c r="AB3130" s="51"/>
      <c r="AC3130" s="51"/>
      <c r="AD3130" s="51"/>
      <c r="AE3130" s="51"/>
      <c r="AF3130" s="51"/>
    </row>
    <row r="3131" spans="1:32">
      <c r="A3131" s="51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W3131" s="51"/>
      <c r="X3131" s="51"/>
      <c r="Y3131" s="51"/>
      <c r="Z3131" s="51"/>
      <c r="AA3131" s="51"/>
      <c r="AB3131" s="51"/>
      <c r="AC3131" s="51"/>
      <c r="AD3131" s="51"/>
      <c r="AE3131" s="51"/>
      <c r="AF3131" s="51"/>
    </row>
    <row r="3132" spans="1:32">
      <c r="A3132" s="51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W3132" s="51"/>
      <c r="X3132" s="51"/>
      <c r="Y3132" s="51"/>
      <c r="Z3132" s="51"/>
      <c r="AA3132" s="51"/>
      <c r="AB3132" s="51"/>
      <c r="AC3132" s="51"/>
      <c r="AD3132" s="51"/>
      <c r="AE3132" s="51"/>
      <c r="AF3132" s="51"/>
    </row>
    <row r="3133" spans="1:32">
      <c r="A3133" s="51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W3133" s="51"/>
      <c r="X3133" s="51"/>
      <c r="Y3133" s="51"/>
      <c r="Z3133" s="51"/>
      <c r="AA3133" s="51"/>
      <c r="AB3133" s="51"/>
      <c r="AC3133" s="51"/>
      <c r="AD3133" s="51"/>
      <c r="AE3133" s="51"/>
      <c r="AF3133" s="51"/>
    </row>
    <row r="3134" spans="1:32">
      <c r="A3134" s="51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W3134" s="51"/>
      <c r="X3134" s="51"/>
      <c r="Y3134" s="51"/>
      <c r="Z3134" s="51"/>
      <c r="AA3134" s="51"/>
      <c r="AB3134" s="51"/>
      <c r="AC3134" s="51"/>
      <c r="AD3134" s="51"/>
      <c r="AE3134" s="51"/>
      <c r="AF3134" s="51"/>
    </row>
    <row r="3135" spans="1:32">
      <c r="A3135" s="51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W3135" s="51"/>
      <c r="X3135" s="51"/>
      <c r="Y3135" s="51"/>
      <c r="Z3135" s="51"/>
      <c r="AA3135" s="51"/>
      <c r="AB3135" s="51"/>
      <c r="AC3135" s="51"/>
      <c r="AD3135" s="51"/>
      <c r="AE3135" s="51"/>
      <c r="AF3135" s="51"/>
    </row>
    <row r="3136" spans="1:32">
      <c r="A3136" s="51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W3136" s="51"/>
      <c r="X3136" s="51"/>
      <c r="Y3136" s="51"/>
      <c r="Z3136" s="51"/>
      <c r="AA3136" s="51"/>
      <c r="AB3136" s="51"/>
      <c r="AC3136" s="51"/>
      <c r="AD3136" s="51"/>
      <c r="AE3136" s="51"/>
      <c r="AF3136" s="51"/>
    </row>
    <row r="3137" spans="1:32">
      <c r="A3137" s="51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W3137" s="51"/>
      <c r="X3137" s="51"/>
      <c r="Y3137" s="51"/>
      <c r="Z3137" s="51"/>
      <c r="AA3137" s="51"/>
      <c r="AB3137" s="51"/>
      <c r="AC3137" s="51"/>
      <c r="AD3137" s="51"/>
      <c r="AE3137" s="51"/>
      <c r="AF3137" s="51"/>
    </row>
    <row r="3138" spans="1:32">
      <c r="A3138" s="51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W3138" s="51"/>
      <c r="X3138" s="51"/>
      <c r="Y3138" s="51"/>
      <c r="Z3138" s="51"/>
      <c r="AA3138" s="51"/>
      <c r="AB3138" s="51"/>
      <c r="AC3138" s="51"/>
      <c r="AD3138" s="51"/>
      <c r="AE3138" s="51"/>
      <c r="AF3138" s="51"/>
    </row>
    <row r="3139" spans="1:32">
      <c r="A3139" s="51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W3139" s="51"/>
      <c r="X3139" s="51"/>
      <c r="Y3139" s="51"/>
      <c r="Z3139" s="51"/>
      <c r="AA3139" s="51"/>
      <c r="AB3139" s="51"/>
      <c r="AC3139" s="51"/>
      <c r="AD3139" s="51"/>
      <c r="AE3139" s="51"/>
      <c r="AF3139" s="51"/>
    </row>
    <row r="3140" spans="1:32">
      <c r="A3140" s="51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W3140" s="51"/>
      <c r="X3140" s="51"/>
      <c r="Y3140" s="51"/>
      <c r="Z3140" s="51"/>
      <c r="AA3140" s="51"/>
      <c r="AB3140" s="51"/>
      <c r="AC3140" s="51"/>
      <c r="AD3140" s="51"/>
      <c r="AE3140" s="51"/>
      <c r="AF3140" s="51"/>
    </row>
    <row r="3141" spans="1:32">
      <c r="A3141" s="51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W3141" s="51"/>
      <c r="X3141" s="51"/>
      <c r="Y3141" s="51"/>
      <c r="Z3141" s="51"/>
      <c r="AA3141" s="51"/>
      <c r="AB3141" s="51"/>
      <c r="AC3141" s="51"/>
      <c r="AD3141" s="51"/>
      <c r="AE3141" s="51"/>
      <c r="AF3141" s="51"/>
    </row>
    <row r="3142" spans="1:32">
      <c r="A3142" s="51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W3142" s="51"/>
      <c r="X3142" s="51"/>
      <c r="Y3142" s="51"/>
      <c r="Z3142" s="51"/>
      <c r="AA3142" s="51"/>
      <c r="AB3142" s="51"/>
      <c r="AC3142" s="51"/>
      <c r="AD3142" s="51"/>
      <c r="AE3142" s="51"/>
      <c r="AF3142" s="51"/>
    </row>
    <row r="3143" spans="1:32">
      <c r="A3143" s="51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W3143" s="51"/>
      <c r="X3143" s="51"/>
      <c r="Y3143" s="51"/>
      <c r="Z3143" s="51"/>
      <c r="AA3143" s="51"/>
      <c r="AB3143" s="51"/>
      <c r="AC3143" s="51"/>
      <c r="AD3143" s="51"/>
      <c r="AE3143" s="51"/>
      <c r="AF3143" s="51"/>
    </row>
    <row r="3144" spans="1:32">
      <c r="A3144" s="51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W3144" s="51"/>
      <c r="X3144" s="51"/>
      <c r="Y3144" s="51"/>
      <c r="Z3144" s="51"/>
      <c r="AA3144" s="51"/>
      <c r="AB3144" s="51"/>
      <c r="AC3144" s="51"/>
      <c r="AD3144" s="51"/>
      <c r="AE3144" s="51"/>
      <c r="AF3144" s="51"/>
    </row>
    <row r="3145" spans="1:32">
      <c r="A3145" s="51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W3145" s="51"/>
      <c r="X3145" s="51"/>
      <c r="Y3145" s="51"/>
      <c r="Z3145" s="51"/>
      <c r="AA3145" s="51"/>
      <c r="AB3145" s="51"/>
      <c r="AC3145" s="51"/>
      <c r="AD3145" s="51"/>
      <c r="AE3145" s="51"/>
      <c r="AF3145" s="51"/>
    </row>
    <row r="3146" spans="1:32">
      <c r="A3146" s="51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W3146" s="51"/>
      <c r="X3146" s="51"/>
      <c r="Y3146" s="51"/>
      <c r="Z3146" s="51"/>
      <c r="AA3146" s="51"/>
      <c r="AB3146" s="51"/>
      <c r="AC3146" s="51"/>
      <c r="AD3146" s="51"/>
      <c r="AE3146" s="51"/>
      <c r="AF3146" s="51"/>
    </row>
    <row r="3147" spans="1:32">
      <c r="A3147" s="51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W3147" s="51"/>
      <c r="X3147" s="51"/>
      <c r="Y3147" s="51"/>
      <c r="Z3147" s="51"/>
      <c r="AA3147" s="51"/>
      <c r="AB3147" s="51"/>
      <c r="AC3147" s="51"/>
      <c r="AD3147" s="51"/>
      <c r="AE3147" s="51"/>
      <c r="AF3147" s="51"/>
    </row>
    <row r="3148" spans="1:32">
      <c r="A3148" s="51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W3148" s="51"/>
      <c r="X3148" s="51"/>
      <c r="Y3148" s="51"/>
      <c r="Z3148" s="51"/>
      <c r="AA3148" s="51"/>
      <c r="AB3148" s="51"/>
      <c r="AC3148" s="51"/>
      <c r="AD3148" s="51"/>
      <c r="AE3148" s="51"/>
      <c r="AF3148" s="51"/>
    </row>
    <row r="3149" spans="1:32">
      <c r="A3149" s="51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W3149" s="51"/>
      <c r="X3149" s="51"/>
      <c r="Y3149" s="51"/>
      <c r="Z3149" s="51"/>
      <c r="AA3149" s="51"/>
      <c r="AB3149" s="51"/>
      <c r="AC3149" s="51"/>
      <c r="AD3149" s="51"/>
      <c r="AE3149" s="51"/>
      <c r="AF3149" s="51"/>
    </row>
    <row r="3150" spans="1:32">
      <c r="A3150" s="51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W3150" s="51"/>
      <c r="X3150" s="51"/>
      <c r="Y3150" s="51"/>
      <c r="Z3150" s="51"/>
      <c r="AA3150" s="51"/>
      <c r="AB3150" s="51"/>
      <c r="AC3150" s="51"/>
      <c r="AD3150" s="51"/>
      <c r="AE3150" s="51"/>
      <c r="AF3150" s="51"/>
    </row>
    <row r="3151" spans="1:32">
      <c r="A3151" s="51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W3151" s="51"/>
      <c r="X3151" s="51"/>
      <c r="Y3151" s="51"/>
      <c r="Z3151" s="51"/>
      <c r="AA3151" s="51"/>
      <c r="AB3151" s="51"/>
      <c r="AC3151" s="51"/>
      <c r="AD3151" s="51"/>
      <c r="AE3151" s="51"/>
      <c r="AF3151" s="51"/>
    </row>
    <row r="3152" spans="1:32">
      <c r="A3152" s="51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W3152" s="51"/>
      <c r="X3152" s="51"/>
      <c r="Y3152" s="51"/>
      <c r="Z3152" s="51"/>
      <c r="AA3152" s="51"/>
      <c r="AB3152" s="51"/>
      <c r="AC3152" s="51"/>
      <c r="AD3152" s="51"/>
      <c r="AE3152" s="51"/>
      <c r="AF3152" s="51"/>
    </row>
    <row r="3153" spans="1:32">
      <c r="A3153" s="51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W3153" s="51"/>
      <c r="X3153" s="51"/>
      <c r="Y3153" s="51"/>
      <c r="Z3153" s="51"/>
      <c r="AA3153" s="51"/>
      <c r="AB3153" s="51"/>
      <c r="AC3153" s="51"/>
      <c r="AD3153" s="51"/>
      <c r="AE3153" s="51"/>
      <c r="AF3153" s="51"/>
    </row>
    <row r="3154" spans="1:32">
      <c r="A3154" s="51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W3154" s="51"/>
      <c r="X3154" s="51"/>
      <c r="Y3154" s="51"/>
      <c r="Z3154" s="51"/>
      <c r="AA3154" s="51"/>
      <c r="AB3154" s="51"/>
      <c r="AC3154" s="51"/>
      <c r="AD3154" s="51"/>
      <c r="AE3154" s="51"/>
      <c r="AF3154" s="51"/>
    </row>
    <row r="3155" spans="1:32">
      <c r="A3155" s="51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W3155" s="51"/>
      <c r="X3155" s="51"/>
      <c r="Y3155" s="51"/>
      <c r="Z3155" s="51"/>
      <c r="AA3155" s="51"/>
      <c r="AB3155" s="51"/>
      <c r="AC3155" s="51"/>
      <c r="AD3155" s="51"/>
      <c r="AE3155" s="51"/>
      <c r="AF3155" s="51"/>
    </row>
    <row r="3156" spans="1:32">
      <c r="A3156" s="51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W3156" s="51"/>
      <c r="X3156" s="51"/>
      <c r="Y3156" s="51"/>
      <c r="Z3156" s="51"/>
      <c r="AA3156" s="51"/>
      <c r="AB3156" s="51"/>
      <c r="AC3156" s="51"/>
      <c r="AD3156" s="51"/>
      <c r="AE3156" s="51"/>
      <c r="AF3156" s="51"/>
    </row>
    <row r="3157" spans="1:32">
      <c r="A3157" s="51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W3157" s="51"/>
      <c r="X3157" s="51"/>
      <c r="Y3157" s="51"/>
      <c r="Z3157" s="51"/>
      <c r="AA3157" s="51"/>
      <c r="AB3157" s="51"/>
      <c r="AC3157" s="51"/>
      <c r="AD3157" s="51"/>
      <c r="AE3157" s="51"/>
      <c r="AF3157" s="51"/>
    </row>
    <row r="3158" spans="1:32">
      <c r="A3158" s="51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W3158" s="51"/>
      <c r="X3158" s="51"/>
      <c r="Y3158" s="51"/>
      <c r="Z3158" s="51"/>
      <c r="AA3158" s="51"/>
      <c r="AB3158" s="51"/>
      <c r="AC3158" s="51"/>
      <c r="AD3158" s="51"/>
      <c r="AE3158" s="51"/>
      <c r="AF3158" s="51"/>
    </row>
    <row r="3159" spans="1:32">
      <c r="A3159" s="51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W3159" s="51"/>
      <c r="X3159" s="51"/>
      <c r="Y3159" s="51"/>
      <c r="Z3159" s="51"/>
      <c r="AA3159" s="51"/>
      <c r="AB3159" s="51"/>
      <c r="AC3159" s="51"/>
      <c r="AD3159" s="51"/>
      <c r="AE3159" s="51"/>
      <c r="AF3159" s="51"/>
    </row>
    <row r="3160" spans="1:32">
      <c r="A3160" s="51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W3160" s="51"/>
      <c r="X3160" s="51"/>
      <c r="Y3160" s="51"/>
      <c r="Z3160" s="51"/>
      <c r="AA3160" s="51"/>
      <c r="AB3160" s="51"/>
      <c r="AC3160" s="51"/>
      <c r="AD3160" s="51"/>
      <c r="AE3160" s="51"/>
      <c r="AF3160" s="51"/>
    </row>
    <row r="3161" spans="1:32">
      <c r="A3161" s="51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W3161" s="51"/>
      <c r="X3161" s="51"/>
      <c r="Y3161" s="51"/>
      <c r="Z3161" s="51"/>
      <c r="AA3161" s="51"/>
      <c r="AB3161" s="51"/>
      <c r="AC3161" s="51"/>
      <c r="AD3161" s="51"/>
      <c r="AE3161" s="51"/>
      <c r="AF3161" s="51"/>
    </row>
    <row r="3162" spans="1:32">
      <c r="A3162" s="51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W3162" s="51"/>
      <c r="X3162" s="51"/>
      <c r="Y3162" s="51"/>
      <c r="Z3162" s="51"/>
      <c r="AA3162" s="51"/>
      <c r="AB3162" s="51"/>
      <c r="AC3162" s="51"/>
      <c r="AD3162" s="51"/>
      <c r="AE3162" s="51"/>
      <c r="AF3162" s="51"/>
    </row>
    <row r="3163" spans="1:32">
      <c r="A3163" s="51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W3163" s="51"/>
      <c r="X3163" s="51"/>
      <c r="Y3163" s="51"/>
      <c r="Z3163" s="51"/>
      <c r="AA3163" s="51"/>
      <c r="AB3163" s="51"/>
      <c r="AC3163" s="51"/>
      <c r="AD3163" s="51"/>
      <c r="AE3163" s="51"/>
      <c r="AF3163" s="51"/>
    </row>
    <row r="3164" spans="1:32">
      <c r="A3164" s="51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W3164" s="51"/>
      <c r="X3164" s="51"/>
      <c r="Y3164" s="51"/>
      <c r="Z3164" s="51"/>
      <c r="AA3164" s="51"/>
      <c r="AB3164" s="51"/>
      <c r="AC3164" s="51"/>
      <c r="AD3164" s="51"/>
      <c r="AE3164" s="51"/>
      <c r="AF3164" s="51"/>
    </row>
    <row r="3165" spans="1:32">
      <c r="A3165" s="51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W3165" s="51"/>
      <c r="X3165" s="51"/>
      <c r="Y3165" s="51"/>
      <c r="Z3165" s="51"/>
      <c r="AA3165" s="51"/>
      <c r="AB3165" s="51"/>
      <c r="AC3165" s="51"/>
      <c r="AD3165" s="51"/>
      <c r="AE3165" s="51"/>
      <c r="AF3165" s="51"/>
    </row>
    <row r="3166" spans="1:32">
      <c r="A3166" s="51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W3166" s="51"/>
      <c r="X3166" s="51"/>
      <c r="Y3166" s="51"/>
      <c r="Z3166" s="51"/>
      <c r="AA3166" s="51"/>
      <c r="AB3166" s="51"/>
      <c r="AC3166" s="51"/>
      <c r="AD3166" s="51"/>
      <c r="AE3166" s="51"/>
      <c r="AF3166" s="51"/>
    </row>
    <row r="3167" spans="1:32">
      <c r="A3167" s="51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W3167" s="51"/>
      <c r="X3167" s="51"/>
      <c r="Y3167" s="51"/>
      <c r="Z3167" s="51"/>
      <c r="AA3167" s="51"/>
      <c r="AB3167" s="51"/>
      <c r="AC3167" s="51"/>
      <c r="AD3167" s="51"/>
      <c r="AE3167" s="51"/>
      <c r="AF3167" s="51"/>
    </row>
    <row r="3168" spans="1:32">
      <c r="A3168" s="51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W3168" s="51"/>
      <c r="X3168" s="51"/>
      <c r="Y3168" s="51"/>
      <c r="Z3168" s="51"/>
      <c r="AA3168" s="51"/>
      <c r="AB3168" s="51"/>
      <c r="AC3168" s="51"/>
      <c r="AD3168" s="51"/>
      <c r="AE3168" s="51"/>
      <c r="AF3168" s="51"/>
    </row>
    <row r="3169" spans="1:32">
      <c r="A3169" s="51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W3169" s="51"/>
      <c r="X3169" s="51"/>
      <c r="Y3169" s="51"/>
      <c r="Z3169" s="51"/>
      <c r="AA3169" s="51"/>
      <c r="AB3169" s="51"/>
      <c r="AC3169" s="51"/>
      <c r="AD3169" s="51"/>
      <c r="AE3169" s="51"/>
      <c r="AF3169" s="51"/>
    </row>
    <row r="3170" spans="1:32">
      <c r="A3170" s="51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W3170" s="51"/>
      <c r="X3170" s="51"/>
      <c r="Y3170" s="51"/>
      <c r="Z3170" s="51"/>
      <c r="AA3170" s="51"/>
      <c r="AB3170" s="51"/>
      <c r="AC3170" s="51"/>
      <c r="AD3170" s="51"/>
      <c r="AE3170" s="51"/>
      <c r="AF3170" s="51"/>
    </row>
    <row r="3171" spans="1:32">
      <c r="A3171" s="51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W3171" s="51"/>
      <c r="X3171" s="51"/>
      <c r="Y3171" s="51"/>
      <c r="Z3171" s="51"/>
      <c r="AA3171" s="51"/>
      <c r="AB3171" s="51"/>
      <c r="AC3171" s="51"/>
      <c r="AD3171" s="51"/>
      <c r="AE3171" s="51"/>
      <c r="AF3171" s="51"/>
    </row>
    <row r="3172" spans="1:32">
      <c r="A3172" s="51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W3172" s="51"/>
      <c r="X3172" s="51"/>
      <c r="Y3172" s="51"/>
      <c r="Z3172" s="51"/>
      <c r="AA3172" s="51"/>
      <c r="AB3172" s="51"/>
      <c r="AC3172" s="51"/>
      <c r="AD3172" s="51"/>
      <c r="AE3172" s="51"/>
      <c r="AF3172" s="51"/>
    </row>
    <row r="3173" spans="1:32">
      <c r="A3173" s="51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W3173" s="51"/>
      <c r="X3173" s="51"/>
      <c r="Y3173" s="51"/>
      <c r="Z3173" s="51"/>
      <c r="AA3173" s="51"/>
      <c r="AB3173" s="51"/>
      <c r="AC3173" s="51"/>
      <c r="AD3173" s="51"/>
      <c r="AE3173" s="51"/>
      <c r="AF3173" s="51"/>
    </row>
    <row r="3174" spans="1:32">
      <c r="A3174" s="51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W3174" s="51"/>
      <c r="X3174" s="51"/>
      <c r="Y3174" s="51"/>
      <c r="Z3174" s="51"/>
      <c r="AA3174" s="51"/>
      <c r="AB3174" s="51"/>
      <c r="AC3174" s="51"/>
      <c r="AD3174" s="51"/>
      <c r="AE3174" s="51"/>
      <c r="AF3174" s="51"/>
    </row>
    <row r="3175" spans="1:32">
      <c r="A3175" s="51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W3175" s="51"/>
      <c r="X3175" s="51"/>
      <c r="Y3175" s="51"/>
      <c r="Z3175" s="51"/>
      <c r="AA3175" s="51"/>
      <c r="AB3175" s="51"/>
      <c r="AC3175" s="51"/>
      <c r="AD3175" s="51"/>
      <c r="AE3175" s="51"/>
      <c r="AF3175" s="51"/>
    </row>
    <row r="3176" spans="1:32">
      <c r="A3176" s="51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W3176" s="51"/>
      <c r="X3176" s="51"/>
      <c r="Y3176" s="51"/>
      <c r="Z3176" s="51"/>
      <c r="AA3176" s="51"/>
      <c r="AB3176" s="51"/>
      <c r="AC3176" s="51"/>
      <c r="AD3176" s="51"/>
      <c r="AE3176" s="51"/>
      <c r="AF3176" s="51"/>
    </row>
    <row r="3177" spans="1:32">
      <c r="A3177" s="51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W3177" s="51"/>
      <c r="X3177" s="51"/>
      <c r="Y3177" s="51"/>
      <c r="Z3177" s="51"/>
      <c r="AA3177" s="51"/>
      <c r="AB3177" s="51"/>
      <c r="AC3177" s="51"/>
      <c r="AD3177" s="51"/>
      <c r="AE3177" s="51"/>
      <c r="AF3177" s="51"/>
    </row>
    <row r="3178" spans="1:32">
      <c r="A3178" s="51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W3178" s="51"/>
      <c r="X3178" s="51"/>
      <c r="Y3178" s="51"/>
      <c r="Z3178" s="51"/>
      <c r="AA3178" s="51"/>
      <c r="AB3178" s="51"/>
      <c r="AC3178" s="51"/>
      <c r="AD3178" s="51"/>
      <c r="AE3178" s="51"/>
      <c r="AF3178" s="51"/>
    </row>
    <row r="3179" spans="1:32">
      <c r="A3179" s="51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W3179" s="51"/>
      <c r="X3179" s="51"/>
      <c r="Y3179" s="51"/>
      <c r="Z3179" s="51"/>
      <c r="AA3179" s="51"/>
      <c r="AB3179" s="51"/>
      <c r="AC3179" s="51"/>
      <c r="AD3179" s="51"/>
      <c r="AE3179" s="51"/>
      <c r="AF3179" s="51"/>
    </row>
    <row r="3180" spans="1:32">
      <c r="A3180" s="51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W3180" s="51"/>
      <c r="X3180" s="51"/>
      <c r="Y3180" s="51"/>
      <c r="Z3180" s="51"/>
      <c r="AA3180" s="51"/>
      <c r="AB3180" s="51"/>
      <c r="AC3180" s="51"/>
      <c r="AD3180" s="51"/>
      <c r="AE3180" s="51"/>
      <c r="AF3180" s="51"/>
    </row>
    <row r="3181" spans="1:32">
      <c r="A3181" s="51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W3181" s="51"/>
      <c r="X3181" s="51"/>
      <c r="Y3181" s="51"/>
      <c r="Z3181" s="51"/>
      <c r="AA3181" s="51"/>
      <c r="AB3181" s="51"/>
      <c r="AC3181" s="51"/>
      <c r="AD3181" s="51"/>
      <c r="AE3181" s="51"/>
      <c r="AF3181" s="51"/>
    </row>
    <row r="3182" spans="1:32">
      <c r="A3182" s="51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W3182" s="51"/>
      <c r="X3182" s="51"/>
      <c r="Y3182" s="51"/>
      <c r="Z3182" s="51"/>
      <c r="AA3182" s="51"/>
      <c r="AB3182" s="51"/>
      <c r="AC3182" s="51"/>
      <c r="AD3182" s="51"/>
      <c r="AE3182" s="51"/>
      <c r="AF3182" s="51"/>
    </row>
    <row r="3183" spans="1:32">
      <c r="A3183" s="51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W3183" s="51"/>
      <c r="X3183" s="51"/>
      <c r="Y3183" s="51"/>
      <c r="Z3183" s="51"/>
      <c r="AA3183" s="51"/>
      <c r="AB3183" s="51"/>
      <c r="AC3183" s="51"/>
      <c r="AD3183" s="51"/>
      <c r="AE3183" s="51"/>
      <c r="AF3183" s="51"/>
    </row>
    <row r="3184" spans="1:32">
      <c r="A3184" s="51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W3184" s="51"/>
      <c r="X3184" s="51"/>
      <c r="Y3184" s="51"/>
      <c r="Z3184" s="51"/>
      <c r="AA3184" s="51"/>
      <c r="AB3184" s="51"/>
      <c r="AC3184" s="51"/>
      <c r="AD3184" s="51"/>
      <c r="AE3184" s="51"/>
      <c r="AF3184" s="51"/>
    </row>
    <row r="3185" spans="1:32">
      <c r="A3185" s="51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W3185" s="51"/>
      <c r="X3185" s="51"/>
      <c r="Y3185" s="51"/>
      <c r="Z3185" s="51"/>
      <c r="AA3185" s="51"/>
      <c r="AB3185" s="51"/>
      <c r="AC3185" s="51"/>
      <c r="AD3185" s="51"/>
      <c r="AE3185" s="51"/>
      <c r="AF3185" s="51"/>
    </row>
    <row r="3186" spans="1:32">
      <c r="A3186" s="51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W3186" s="51"/>
      <c r="X3186" s="51"/>
      <c r="Y3186" s="51"/>
      <c r="Z3186" s="51"/>
      <c r="AA3186" s="51"/>
      <c r="AB3186" s="51"/>
      <c r="AC3186" s="51"/>
      <c r="AD3186" s="51"/>
      <c r="AE3186" s="51"/>
      <c r="AF3186" s="51"/>
    </row>
    <row r="3187" spans="1:32">
      <c r="A3187" s="51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W3187" s="51"/>
      <c r="X3187" s="51"/>
      <c r="Y3187" s="51"/>
      <c r="Z3187" s="51"/>
      <c r="AA3187" s="51"/>
      <c r="AB3187" s="51"/>
      <c r="AC3187" s="51"/>
      <c r="AD3187" s="51"/>
      <c r="AE3187" s="51"/>
      <c r="AF3187" s="51"/>
    </row>
    <row r="3188" spans="1:32">
      <c r="A3188" s="51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W3188" s="51"/>
      <c r="X3188" s="51"/>
      <c r="Y3188" s="51"/>
      <c r="Z3188" s="51"/>
      <c r="AA3188" s="51"/>
      <c r="AB3188" s="51"/>
      <c r="AC3188" s="51"/>
      <c r="AD3188" s="51"/>
      <c r="AE3188" s="51"/>
      <c r="AF3188" s="51"/>
    </row>
    <row r="3189" spans="1:32">
      <c r="A3189" s="51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W3189" s="51"/>
      <c r="X3189" s="51"/>
      <c r="Y3189" s="51"/>
      <c r="Z3189" s="51"/>
      <c r="AA3189" s="51"/>
      <c r="AB3189" s="51"/>
      <c r="AC3189" s="51"/>
      <c r="AD3189" s="51"/>
      <c r="AE3189" s="51"/>
      <c r="AF3189" s="51"/>
    </row>
    <row r="3190" spans="1:32">
      <c r="A3190" s="51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W3190" s="51"/>
      <c r="X3190" s="51"/>
      <c r="Y3190" s="51"/>
      <c r="Z3190" s="51"/>
      <c r="AA3190" s="51"/>
      <c r="AB3190" s="51"/>
      <c r="AC3190" s="51"/>
      <c r="AD3190" s="51"/>
      <c r="AE3190" s="51"/>
      <c r="AF3190" s="51"/>
    </row>
    <row r="3191" spans="1:32">
      <c r="A3191" s="51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W3191" s="51"/>
      <c r="X3191" s="51"/>
      <c r="Y3191" s="51"/>
      <c r="Z3191" s="51"/>
      <c r="AA3191" s="51"/>
      <c r="AB3191" s="51"/>
      <c r="AC3191" s="51"/>
      <c r="AD3191" s="51"/>
      <c r="AE3191" s="51"/>
      <c r="AF3191" s="51"/>
    </row>
    <row r="3192" spans="1:32">
      <c r="A3192" s="51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W3192" s="51"/>
      <c r="X3192" s="51"/>
      <c r="Y3192" s="51"/>
      <c r="Z3192" s="51"/>
      <c r="AA3192" s="51"/>
      <c r="AB3192" s="51"/>
      <c r="AC3192" s="51"/>
      <c r="AD3192" s="51"/>
      <c r="AE3192" s="51"/>
      <c r="AF3192" s="51"/>
    </row>
    <row r="3193" spans="1:32">
      <c r="A3193" s="51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W3193" s="51"/>
      <c r="X3193" s="51"/>
      <c r="Y3193" s="51"/>
      <c r="Z3193" s="51"/>
      <c r="AA3193" s="51"/>
      <c r="AB3193" s="51"/>
      <c r="AC3193" s="51"/>
      <c r="AD3193" s="51"/>
      <c r="AE3193" s="51"/>
      <c r="AF3193" s="51"/>
    </row>
    <row r="3194" spans="1:32">
      <c r="A3194" s="51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W3194" s="51"/>
      <c r="X3194" s="51"/>
      <c r="Y3194" s="51"/>
      <c r="Z3194" s="51"/>
      <c r="AA3194" s="51"/>
      <c r="AB3194" s="51"/>
      <c r="AC3194" s="51"/>
      <c r="AD3194" s="51"/>
      <c r="AE3194" s="51"/>
      <c r="AF3194" s="51"/>
    </row>
    <row r="3195" spans="1:32">
      <c r="A3195" s="51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W3195" s="51"/>
      <c r="X3195" s="51"/>
      <c r="Y3195" s="51"/>
      <c r="Z3195" s="51"/>
      <c r="AA3195" s="51"/>
      <c r="AB3195" s="51"/>
      <c r="AC3195" s="51"/>
      <c r="AD3195" s="51"/>
      <c r="AE3195" s="51"/>
      <c r="AF3195" s="51"/>
    </row>
    <row r="3196" spans="1:32">
      <c r="A3196" s="51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W3196" s="51"/>
      <c r="X3196" s="51"/>
      <c r="Y3196" s="51"/>
      <c r="Z3196" s="51"/>
      <c r="AA3196" s="51"/>
      <c r="AB3196" s="51"/>
      <c r="AC3196" s="51"/>
      <c r="AD3196" s="51"/>
      <c r="AE3196" s="51"/>
      <c r="AF3196" s="51"/>
    </row>
    <row r="3197" spans="1:32">
      <c r="A3197" s="51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W3197" s="51"/>
      <c r="X3197" s="51"/>
      <c r="Y3197" s="51"/>
      <c r="Z3197" s="51"/>
      <c r="AA3197" s="51"/>
      <c r="AB3197" s="51"/>
      <c r="AC3197" s="51"/>
      <c r="AD3197" s="51"/>
      <c r="AE3197" s="51"/>
      <c r="AF3197" s="51"/>
    </row>
    <row r="3198" spans="1:32">
      <c r="A3198" s="51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W3198" s="51"/>
      <c r="X3198" s="51"/>
      <c r="Y3198" s="51"/>
      <c r="Z3198" s="51"/>
      <c r="AA3198" s="51"/>
      <c r="AB3198" s="51"/>
      <c r="AC3198" s="51"/>
      <c r="AD3198" s="51"/>
      <c r="AE3198" s="51"/>
      <c r="AF3198" s="51"/>
    </row>
    <row r="3199" spans="1:32">
      <c r="A3199" s="51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W3199" s="51"/>
      <c r="X3199" s="51"/>
      <c r="Y3199" s="51"/>
      <c r="Z3199" s="51"/>
      <c r="AA3199" s="51"/>
      <c r="AB3199" s="51"/>
      <c r="AC3199" s="51"/>
      <c r="AD3199" s="51"/>
      <c r="AE3199" s="51"/>
      <c r="AF3199" s="51"/>
    </row>
    <row r="3200" spans="1:32">
      <c r="A3200" s="51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W3200" s="51"/>
      <c r="X3200" s="51"/>
      <c r="Y3200" s="51"/>
      <c r="Z3200" s="51"/>
      <c r="AA3200" s="51"/>
      <c r="AB3200" s="51"/>
      <c r="AC3200" s="51"/>
      <c r="AD3200" s="51"/>
      <c r="AE3200" s="51"/>
      <c r="AF3200" s="51"/>
    </row>
    <row r="3201" spans="1:32">
      <c r="A3201" s="51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W3201" s="51"/>
      <c r="X3201" s="51"/>
      <c r="Y3201" s="51"/>
      <c r="Z3201" s="51"/>
      <c r="AA3201" s="51"/>
      <c r="AB3201" s="51"/>
      <c r="AC3201" s="51"/>
      <c r="AD3201" s="51"/>
      <c r="AE3201" s="51"/>
      <c r="AF3201" s="51"/>
    </row>
    <row r="3202" spans="1:32">
      <c r="A3202" s="51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W3202" s="51"/>
      <c r="X3202" s="51"/>
      <c r="Y3202" s="51"/>
      <c r="Z3202" s="51"/>
      <c r="AA3202" s="51"/>
      <c r="AB3202" s="51"/>
      <c r="AC3202" s="51"/>
      <c r="AD3202" s="51"/>
      <c r="AE3202" s="51"/>
      <c r="AF3202" s="51"/>
    </row>
    <row r="3203" spans="1:32">
      <c r="A3203" s="51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W3203" s="51"/>
      <c r="X3203" s="51"/>
      <c r="Y3203" s="51"/>
      <c r="Z3203" s="51"/>
      <c r="AA3203" s="51"/>
      <c r="AB3203" s="51"/>
      <c r="AC3203" s="51"/>
      <c r="AD3203" s="51"/>
      <c r="AE3203" s="51"/>
      <c r="AF3203" s="51"/>
    </row>
    <row r="3204" spans="1:32">
      <c r="A3204" s="51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W3204" s="51"/>
      <c r="X3204" s="51"/>
      <c r="Y3204" s="51"/>
      <c r="Z3204" s="51"/>
      <c r="AA3204" s="51"/>
      <c r="AB3204" s="51"/>
      <c r="AC3204" s="51"/>
      <c r="AD3204" s="51"/>
      <c r="AE3204" s="51"/>
      <c r="AF3204" s="51"/>
    </row>
    <row r="3205" spans="1:32">
      <c r="A3205" s="51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W3205" s="51"/>
      <c r="X3205" s="51"/>
      <c r="Y3205" s="51"/>
      <c r="Z3205" s="51"/>
      <c r="AA3205" s="51"/>
      <c r="AB3205" s="51"/>
      <c r="AC3205" s="51"/>
      <c r="AD3205" s="51"/>
      <c r="AE3205" s="51"/>
      <c r="AF3205" s="51"/>
    </row>
    <row r="3206" spans="1:32">
      <c r="A3206" s="51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W3206" s="51"/>
      <c r="X3206" s="51"/>
      <c r="Y3206" s="51"/>
      <c r="Z3206" s="51"/>
      <c r="AA3206" s="51"/>
      <c r="AB3206" s="51"/>
      <c r="AC3206" s="51"/>
      <c r="AD3206" s="51"/>
      <c r="AE3206" s="51"/>
      <c r="AF3206" s="51"/>
    </row>
    <row r="3207" spans="1:32">
      <c r="A3207" s="51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W3207" s="51"/>
      <c r="X3207" s="51"/>
      <c r="Y3207" s="51"/>
      <c r="Z3207" s="51"/>
      <c r="AA3207" s="51"/>
      <c r="AB3207" s="51"/>
      <c r="AC3207" s="51"/>
      <c r="AD3207" s="51"/>
      <c r="AE3207" s="51"/>
      <c r="AF3207" s="51"/>
    </row>
    <row r="3208" spans="1:32">
      <c r="A3208" s="51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W3208" s="51"/>
      <c r="X3208" s="51"/>
      <c r="Y3208" s="51"/>
      <c r="Z3208" s="51"/>
      <c r="AA3208" s="51"/>
      <c r="AB3208" s="51"/>
      <c r="AC3208" s="51"/>
      <c r="AD3208" s="51"/>
      <c r="AE3208" s="51"/>
      <c r="AF3208" s="51"/>
    </row>
    <row r="3209" spans="1:32">
      <c r="A3209" s="51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W3209" s="51"/>
      <c r="X3209" s="51"/>
      <c r="Y3209" s="51"/>
      <c r="Z3209" s="51"/>
      <c r="AA3209" s="51"/>
      <c r="AB3209" s="51"/>
      <c r="AC3209" s="51"/>
      <c r="AD3209" s="51"/>
      <c r="AE3209" s="51"/>
      <c r="AF3209" s="51"/>
    </row>
    <row r="3210" spans="1:32">
      <c r="A3210" s="51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W3210" s="51"/>
      <c r="X3210" s="51"/>
      <c r="Y3210" s="51"/>
      <c r="Z3210" s="51"/>
      <c r="AA3210" s="51"/>
      <c r="AB3210" s="51"/>
      <c r="AC3210" s="51"/>
      <c r="AD3210" s="51"/>
      <c r="AE3210" s="51"/>
      <c r="AF3210" s="51"/>
    </row>
    <row r="3211" spans="1:32">
      <c r="A3211" s="51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W3211" s="51"/>
      <c r="X3211" s="51"/>
      <c r="Y3211" s="51"/>
      <c r="Z3211" s="51"/>
      <c r="AA3211" s="51"/>
      <c r="AB3211" s="51"/>
      <c r="AC3211" s="51"/>
      <c r="AD3211" s="51"/>
      <c r="AE3211" s="51"/>
      <c r="AF3211" s="51"/>
    </row>
    <row r="3212" spans="1:32">
      <c r="A3212" s="51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W3212" s="51"/>
      <c r="X3212" s="51"/>
      <c r="Y3212" s="51"/>
      <c r="Z3212" s="51"/>
      <c r="AA3212" s="51"/>
      <c r="AB3212" s="51"/>
      <c r="AC3212" s="51"/>
      <c r="AD3212" s="51"/>
      <c r="AE3212" s="51"/>
      <c r="AF3212" s="51"/>
    </row>
    <row r="3213" spans="1:32">
      <c r="A3213" s="51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W3213" s="51"/>
      <c r="X3213" s="51"/>
      <c r="Y3213" s="51"/>
      <c r="Z3213" s="51"/>
      <c r="AA3213" s="51"/>
      <c r="AB3213" s="51"/>
      <c r="AC3213" s="51"/>
      <c r="AD3213" s="51"/>
      <c r="AE3213" s="51"/>
      <c r="AF3213" s="51"/>
    </row>
    <row r="3214" spans="1:32">
      <c r="A3214" s="51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W3214" s="51"/>
      <c r="X3214" s="51"/>
      <c r="Y3214" s="51"/>
      <c r="Z3214" s="51"/>
      <c r="AA3214" s="51"/>
      <c r="AB3214" s="51"/>
      <c r="AC3214" s="51"/>
      <c r="AD3214" s="51"/>
      <c r="AE3214" s="51"/>
      <c r="AF3214" s="51"/>
    </row>
    <row r="3215" spans="1:32">
      <c r="A3215" s="51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W3215" s="51"/>
      <c r="X3215" s="51"/>
      <c r="Y3215" s="51"/>
      <c r="Z3215" s="51"/>
      <c r="AA3215" s="51"/>
      <c r="AB3215" s="51"/>
      <c r="AC3215" s="51"/>
      <c r="AD3215" s="51"/>
      <c r="AE3215" s="51"/>
      <c r="AF3215" s="51"/>
    </row>
    <row r="3216" spans="1:32">
      <c r="A3216" s="51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W3216" s="51"/>
      <c r="X3216" s="51"/>
      <c r="Y3216" s="51"/>
      <c r="Z3216" s="51"/>
      <c r="AA3216" s="51"/>
      <c r="AB3216" s="51"/>
      <c r="AC3216" s="51"/>
      <c r="AD3216" s="51"/>
      <c r="AE3216" s="51"/>
      <c r="AF3216" s="51"/>
    </row>
    <row r="3217" spans="1:32">
      <c r="A3217" s="51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W3217" s="51"/>
      <c r="X3217" s="51"/>
      <c r="Y3217" s="51"/>
      <c r="Z3217" s="51"/>
      <c r="AA3217" s="51"/>
      <c r="AB3217" s="51"/>
      <c r="AC3217" s="51"/>
      <c r="AD3217" s="51"/>
      <c r="AE3217" s="51"/>
      <c r="AF3217" s="51"/>
    </row>
    <row r="3218" spans="1:32">
      <c r="A3218" s="51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W3218" s="51"/>
      <c r="X3218" s="51"/>
      <c r="Y3218" s="51"/>
      <c r="Z3218" s="51"/>
      <c r="AA3218" s="51"/>
      <c r="AB3218" s="51"/>
      <c r="AC3218" s="51"/>
      <c r="AD3218" s="51"/>
      <c r="AE3218" s="51"/>
      <c r="AF3218" s="51"/>
    </row>
    <row r="3219" spans="1:32">
      <c r="A3219" s="51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W3219" s="51"/>
      <c r="X3219" s="51"/>
      <c r="Y3219" s="51"/>
      <c r="Z3219" s="51"/>
      <c r="AA3219" s="51"/>
      <c r="AB3219" s="51"/>
      <c r="AC3219" s="51"/>
      <c r="AD3219" s="51"/>
      <c r="AE3219" s="51"/>
      <c r="AF3219" s="51"/>
    </row>
    <row r="3220" spans="1:32">
      <c r="A3220" s="51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W3220" s="51"/>
      <c r="X3220" s="51"/>
      <c r="Y3220" s="51"/>
      <c r="Z3220" s="51"/>
      <c r="AA3220" s="51"/>
      <c r="AB3220" s="51"/>
      <c r="AC3220" s="51"/>
      <c r="AD3220" s="51"/>
      <c r="AE3220" s="51"/>
      <c r="AF3220" s="51"/>
    </row>
    <row r="3221" spans="1:32">
      <c r="A3221" s="51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W3221" s="51"/>
      <c r="X3221" s="51"/>
      <c r="Y3221" s="51"/>
      <c r="Z3221" s="51"/>
      <c r="AA3221" s="51"/>
      <c r="AB3221" s="51"/>
      <c r="AC3221" s="51"/>
      <c r="AD3221" s="51"/>
      <c r="AE3221" s="51"/>
      <c r="AF3221" s="51"/>
    </row>
    <row r="3222" spans="1:32">
      <c r="A3222" s="51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W3222" s="51"/>
      <c r="X3222" s="51"/>
      <c r="Y3222" s="51"/>
      <c r="Z3222" s="51"/>
      <c r="AA3222" s="51"/>
      <c r="AB3222" s="51"/>
      <c r="AC3222" s="51"/>
      <c r="AD3222" s="51"/>
      <c r="AE3222" s="51"/>
      <c r="AF3222" s="51"/>
    </row>
    <row r="3223" spans="1:32">
      <c r="A3223" s="51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W3223" s="51"/>
      <c r="X3223" s="51"/>
      <c r="Y3223" s="51"/>
      <c r="Z3223" s="51"/>
      <c r="AA3223" s="51"/>
      <c r="AB3223" s="51"/>
      <c r="AC3223" s="51"/>
      <c r="AD3223" s="51"/>
      <c r="AE3223" s="51"/>
      <c r="AF3223" s="51"/>
    </row>
    <row r="3224" spans="1:32">
      <c r="A3224" s="51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W3224" s="51"/>
      <c r="X3224" s="51"/>
      <c r="Y3224" s="51"/>
      <c r="Z3224" s="51"/>
      <c r="AA3224" s="51"/>
      <c r="AB3224" s="51"/>
      <c r="AC3224" s="51"/>
      <c r="AD3224" s="51"/>
      <c r="AE3224" s="51"/>
      <c r="AF3224" s="51"/>
    </row>
    <row r="3225" spans="1:32">
      <c r="A3225" s="51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W3225" s="51"/>
      <c r="X3225" s="51"/>
      <c r="Y3225" s="51"/>
      <c r="Z3225" s="51"/>
      <c r="AA3225" s="51"/>
      <c r="AB3225" s="51"/>
      <c r="AC3225" s="51"/>
      <c r="AD3225" s="51"/>
      <c r="AE3225" s="51"/>
      <c r="AF3225" s="51"/>
    </row>
    <row r="3226" spans="1:32">
      <c r="A3226" s="51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W3226" s="51"/>
      <c r="X3226" s="51"/>
      <c r="Y3226" s="51"/>
      <c r="Z3226" s="51"/>
      <c r="AA3226" s="51"/>
      <c r="AB3226" s="51"/>
      <c r="AC3226" s="51"/>
      <c r="AD3226" s="51"/>
      <c r="AE3226" s="51"/>
      <c r="AF3226" s="51"/>
    </row>
    <row r="3227" spans="1:32">
      <c r="A3227" s="51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W3227" s="51"/>
      <c r="X3227" s="51"/>
      <c r="Y3227" s="51"/>
      <c r="Z3227" s="51"/>
      <c r="AA3227" s="51"/>
      <c r="AB3227" s="51"/>
      <c r="AC3227" s="51"/>
      <c r="AD3227" s="51"/>
      <c r="AE3227" s="51"/>
      <c r="AF3227" s="51"/>
    </row>
    <row r="3228" spans="1:32">
      <c r="A3228" s="51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W3228" s="51"/>
      <c r="X3228" s="51"/>
      <c r="Y3228" s="51"/>
      <c r="Z3228" s="51"/>
      <c r="AA3228" s="51"/>
      <c r="AB3228" s="51"/>
      <c r="AC3228" s="51"/>
      <c r="AD3228" s="51"/>
      <c r="AE3228" s="51"/>
      <c r="AF3228" s="51"/>
    </row>
    <row r="3229" spans="1:32">
      <c r="A3229" s="51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W3229" s="51"/>
      <c r="X3229" s="51"/>
      <c r="Y3229" s="51"/>
      <c r="Z3229" s="51"/>
      <c r="AA3229" s="51"/>
      <c r="AB3229" s="51"/>
      <c r="AC3229" s="51"/>
      <c r="AD3229" s="51"/>
      <c r="AE3229" s="51"/>
      <c r="AF3229" s="51"/>
    </row>
    <row r="3230" spans="1:32">
      <c r="A3230" s="51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W3230" s="51"/>
      <c r="X3230" s="51"/>
      <c r="Y3230" s="51"/>
      <c r="Z3230" s="51"/>
      <c r="AA3230" s="51"/>
      <c r="AB3230" s="51"/>
      <c r="AC3230" s="51"/>
      <c r="AD3230" s="51"/>
      <c r="AE3230" s="51"/>
      <c r="AF3230" s="51"/>
    </row>
    <row r="3231" spans="1:32">
      <c r="A3231" s="51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W3231" s="51"/>
      <c r="X3231" s="51"/>
      <c r="Y3231" s="51"/>
      <c r="Z3231" s="51"/>
      <c r="AA3231" s="51"/>
      <c r="AB3231" s="51"/>
      <c r="AC3231" s="51"/>
      <c r="AD3231" s="51"/>
      <c r="AE3231" s="51"/>
      <c r="AF3231" s="51"/>
    </row>
    <row r="3232" spans="1:32">
      <c r="A3232" s="51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W3232" s="51"/>
      <c r="X3232" s="51"/>
      <c r="Y3232" s="51"/>
      <c r="Z3232" s="51"/>
      <c r="AA3232" s="51"/>
      <c r="AB3232" s="51"/>
      <c r="AC3232" s="51"/>
      <c r="AD3232" s="51"/>
      <c r="AE3232" s="51"/>
      <c r="AF3232" s="51"/>
    </row>
    <row r="3233" spans="1:32">
      <c r="A3233" s="51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W3233" s="51"/>
      <c r="X3233" s="51"/>
      <c r="Y3233" s="51"/>
      <c r="Z3233" s="51"/>
      <c r="AA3233" s="51"/>
      <c r="AB3233" s="51"/>
      <c r="AC3233" s="51"/>
      <c r="AD3233" s="51"/>
      <c r="AE3233" s="51"/>
      <c r="AF3233" s="51"/>
    </row>
    <row r="3234" spans="1:32">
      <c r="A3234" s="51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W3234" s="51"/>
      <c r="X3234" s="51"/>
      <c r="Y3234" s="51"/>
      <c r="Z3234" s="51"/>
      <c r="AA3234" s="51"/>
      <c r="AB3234" s="51"/>
      <c r="AC3234" s="51"/>
      <c r="AD3234" s="51"/>
      <c r="AE3234" s="51"/>
      <c r="AF3234" s="51"/>
    </row>
    <row r="3235" spans="1:32">
      <c r="A3235" s="51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W3235" s="51"/>
      <c r="X3235" s="51"/>
      <c r="Y3235" s="51"/>
      <c r="Z3235" s="51"/>
      <c r="AA3235" s="51"/>
      <c r="AB3235" s="51"/>
      <c r="AC3235" s="51"/>
      <c r="AD3235" s="51"/>
      <c r="AE3235" s="51"/>
      <c r="AF3235" s="51"/>
    </row>
    <row r="3236" spans="1:32">
      <c r="A3236" s="51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W3236" s="51"/>
      <c r="X3236" s="51"/>
      <c r="Y3236" s="51"/>
      <c r="Z3236" s="51"/>
      <c r="AA3236" s="51"/>
      <c r="AB3236" s="51"/>
      <c r="AC3236" s="51"/>
      <c r="AD3236" s="51"/>
      <c r="AE3236" s="51"/>
      <c r="AF3236" s="51"/>
    </row>
    <row r="3237" spans="1:32">
      <c r="A3237" s="51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W3237" s="51"/>
      <c r="X3237" s="51"/>
      <c r="Y3237" s="51"/>
      <c r="Z3237" s="51"/>
      <c r="AA3237" s="51"/>
      <c r="AB3237" s="51"/>
      <c r="AC3237" s="51"/>
      <c r="AD3237" s="51"/>
      <c r="AE3237" s="51"/>
      <c r="AF3237" s="51"/>
    </row>
    <row r="3238" spans="1:32">
      <c r="A3238" s="51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W3238" s="51"/>
      <c r="X3238" s="51"/>
      <c r="Y3238" s="51"/>
      <c r="Z3238" s="51"/>
      <c r="AA3238" s="51"/>
      <c r="AB3238" s="51"/>
      <c r="AC3238" s="51"/>
      <c r="AD3238" s="51"/>
      <c r="AE3238" s="51"/>
      <c r="AF3238" s="51"/>
    </row>
    <row r="3239" spans="1:32">
      <c r="A3239" s="51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W3239" s="51"/>
      <c r="X3239" s="51"/>
      <c r="Y3239" s="51"/>
      <c r="Z3239" s="51"/>
      <c r="AA3239" s="51"/>
      <c r="AB3239" s="51"/>
      <c r="AC3239" s="51"/>
      <c r="AD3239" s="51"/>
      <c r="AE3239" s="51"/>
      <c r="AF3239" s="51"/>
    </row>
    <row r="3240" spans="1:32">
      <c r="A3240" s="51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W3240" s="51"/>
      <c r="X3240" s="51"/>
      <c r="Y3240" s="51"/>
      <c r="Z3240" s="51"/>
      <c r="AA3240" s="51"/>
      <c r="AB3240" s="51"/>
      <c r="AC3240" s="51"/>
      <c r="AD3240" s="51"/>
      <c r="AE3240" s="51"/>
      <c r="AF3240" s="51"/>
    </row>
    <row r="3241" spans="1:32">
      <c r="A3241" s="51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W3241" s="51"/>
      <c r="X3241" s="51"/>
      <c r="Y3241" s="51"/>
      <c r="Z3241" s="51"/>
      <c r="AA3241" s="51"/>
      <c r="AB3241" s="51"/>
      <c r="AC3241" s="51"/>
      <c r="AD3241" s="51"/>
      <c r="AE3241" s="51"/>
      <c r="AF3241" s="51"/>
    </row>
    <row r="3242" spans="1:32">
      <c r="A3242" s="51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W3242" s="51"/>
      <c r="X3242" s="51"/>
      <c r="Y3242" s="51"/>
      <c r="Z3242" s="51"/>
      <c r="AA3242" s="51"/>
      <c r="AB3242" s="51"/>
      <c r="AC3242" s="51"/>
      <c r="AD3242" s="51"/>
      <c r="AE3242" s="51"/>
      <c r="AF3242" s="51"/>
    </row>
    <row r="3243" spans="1:32">
      <c r="A3243" s="51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W3243" s="51"/>
      <c r="X3243" s="51"/>
      <c r="Y3243" s="51"/>
      <c r="Z3243" s="51"/>
      <c r="AA3243" s="51"/>
      <c r="AB3243" s="51"/>
      <c r="AC3243" s="51"/>
      <c r="AD3243" s="51"/>
      <c r="AE3243" s="51"/>
      <c r="AF3243" s="51"/>
    </row>
    <row r="3244" spans="1:32">
      <c r="A3244" s="51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W3244" s="51"/>
      <c r="X3244" s="51"/>
      <c r="Y3244" s="51"/>
      <c r="Z3244" s="51"/>
      <c r="AA3244" s="51"/>
      <c r="AB3244" s="51"/>
      <c r="AC3244" s="51"/>
      <c r="AD3244" s="51"/>
      <c r="AE3244" s="51"/>
      <c r="AF3244" s="51"/>
    </row>
    <row r="3245" spans="1:32">
      <c r="A3245" s="51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W3245" s="51"/>
      <c r="X3245" s="51"/>
      <c r="Y3245" s="51"/>
      <c r="Z3245" s="51"/>
      <c r="AA3245" s="51"/>
      <c r="AB3245" s="51"/>
      <c r="AC3245" s="51"/>
      <c r="AD3245" s="51"/>
      <c r="AE3245" s="51"/>
      <c r="AF3245" s="51"/>
    </row>
    <row r="3246" spans="1:32">
      <c r="A3246" s="51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W3246" s="51"/>
      <c r="X3246" s="51"/>
      <c r="Y3246" s="51"/>
      <c r="Z3246" s="51"/>
      <c r="AA3246" s="51"/>
      <c r="AB3246" s="51"/>
      <c r="AC3246" s="51"/>
      <c r="AD3246" s="51"/>
      <c r="AE3246" s="51"/>
      <c r="AF3246" s="51"/>
    </row>
    <row r="3247" spans="1:32">
      <c r="A3247" s="51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W3247" s="51"/>
      <c r="X3247" s="51"/>
      <c r="Y3247" s="51"/>
      <c r="Z3247" s="51"/>
      <c r="AA3247" s="51"/>
      <c r="AB3247" s="51"/>
      <c r="AC3247" s="51"/>
      <c r="AD3247" s="51"/>
      <c r="AE3247" s="51"/>
      <c r="AF3247" s="51"/>
    </row>
    <row r="3248" spans="1:32">
      <c r="A3248" s="51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W3248" s="51"/>
      <c r="X3248" s="51"/>
      <c r="Y3248" s="51"/>
      <c r="Z3248" s="51"/>
      <c r="AA3248" s="51"/>
      <c r="AB3248" s="51"/>
      <c r="AC3248" s="51"/>
      <c r="AD3248" s="51"/>
      <c r="AE3248" s="51"/>
      <c r="AF3248" s="51"/>
    </row>
    <row r="3249" spans="1:32">
      <c r="A3249" s="51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W3249" s="51"/>
      <c r="X3249" s="51"/>
      <c r="Y3249" s="51"/>
      <c r="Z3249" s="51"/>
      <c r="AA3249" s="51"/>
      <c r="AB3249" s="51"/>
      <c r="AC3249" s="51"/>
      <c r="AD3249" s="51"/>
      <c r="AE3249" s="51"/>
      <c r="AF3249" s="51"/>
    </row>
    <row r="3250" spans="1:32">
      <c r="A3250" s="51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W3250" s="51"/>
      <c r="X3250" s="51"/>
      <c r="Y3250" s="51"/>
      <c r="Z3250" s="51"/>
      <c r="AA3250" s="51"/>
      <c r="AB3250" s="51"/>
      <c r="AC3250" s="51"/>
      <c r="AD3250" s="51"/>
      <c r="AE3250" s="51"/>
      <c r="AF3250" s="51"/>
    </row>
    <row r="3251" spans="1:32">
      <c r="A3251" s="51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W3251" s="51"/>
      <c r="X3251" s="51"/>
      <c r="Y3251" s="51"/>
      <c r="Z3251" s="51"/>
      <c r="AA3251" s="51"/>
      <c r="AB3251" s="51"/>
      <c r="AC3251" s="51"/>
      <c r="AD3251" s="51"/>
      <c r="AE3251" s="51"/>
      <c r="AF3251" s="51"/>
    </row>
    <row r="3252" spans="1:32">
      <c r="A3252" s="51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W3252" s="51"/>
      <c r="X3252" s="51"/>
      <c r="Y3252" s="51"/>
      <c r="Z3252" s="51"/>
      <c r="AA3252" s="51"/>
      <c r="AB3252" s="51"/>
      <c r="AC3252" s="51"/>
      <c r="AD3252" s="51"/>
      <c r="AE3252" s="51"/>
      <c r="AF3252" s="51"/>
    </row>
    <row r="3253" spans="1:32">
      <c r="A3253" s="51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W3253" s="51"/>
      <c r="X3253" s="51"/>
      <c r="Y3253" s="51"/>
      <c r="Z3253" s="51"/>
      <c r="AA3253" s="51"/>
      <c r="AB3253" s="51"/>
      <c r="AC3253" s="51"/>
      <c r="AD3253" s="51"/>
      <c r="AE3253" s="51"/>
      <c r="AF3253" s="51"/>
    </row>
    <row r="3254" spans="1:32">
      <c r="A3254" s="51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W3254" s="51"/>
      <c r="X3254" s="51"/>
      <c r="Y3254" s="51"/>
      <c r="Z3254" s="51"/>
      <c r="AA3254" s="51"/>
      <c r="AB3254" s="51"/>
      <c r="AC3254" s="51"/>
      <c r="AD3254" s="51"/>
      <c r="AE3254" s="51"/>
      <c r="AF3254" s="51"/>
    </row>
    <row r="3255" spans="1:32">
      <c r="A3255" s="51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W3255" s="51"/>
      <c r="X3255" s="51"/>
      <c r="Y3255" s="51"/>
      <c r="Z3255" s="51"/>
      <c r="AA3255" s="51"/>
      <c r="AB3255" s="51"/>
      <c r="AC3255" s="51"/>
      <c r="AD3255" s="51"/>
      <c r="AE3255" s="51"/>
      <c r="AF3255" s="51"/>
    </row>
    <row r="3256" spans="1:32">
      <c r="A3256" s="51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W3256" s="51"/>
      <c r="X3256" s="51"/>
      <c r="Y3256" s="51"/>
      <c r="Z3256" s="51"/>
      <c r="AA3256" s="51"/>
      <c r="AB3256" s="51"/>
      <c r="AC3256" s="51"/>
      <c r="AD3256" s="51"/>
      <c r="AE3256" s="51"/>
      <c r="AF3256" s="51"/>
    </row>
    <row r="3257" spans="1:32">
      <c r="A3257" s="51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W3257" s="51"/>
      <c r="X3257" s="51"/>
      <c r="Y3257" s="51"/>
      <c r="Z3257" s="51"/>
      <c r="AA3257" s="51"/>
      <c r="AB3257" s="51"/>
      <c r="AC3257" s="51"/>
      <c r="AD3257" s="51"/>
      <c r="AE3257" s="51"/>
      <c r="AF3257" s="51"/>
    </row>
    <row r="3258" spans="1:32">
      <c r="A3258" s="51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W3258" s="51"/>
      <c r="X3258" s="51"/>
      <c r="Y3258" s="51"/>
      <c r="Z3258" s="51"/>
      <c r="AA3258" s="51"/>
      <c r="AB3258" s="51"/>
      <c r="AC3258" s="51"/>
      <c r="AD3258" s="51"/>
      <c r="AE3258" s="51"/>
      <c r="AF3258" s="51"/>
    </row>
    <row r="3259" spans="1:32">
      <c r="A3259" s="51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W3259" s="51"/>
      <c r="X3259" s="51"/>
      <c r="Y3259" s="51"/>
      <c r="Z3259" s="51"/>
      <c r="AA3259" s="51"/>
      <c r="AB3259" s="51"/>
      <c r="AC3259" s="51"/>
      <c r="AD3259" s="51"/>
      <c r="AE3259" s="51"/>
      <c r="AF3259" s="51"/>
    </row>
    <row r="3260" spans="1:32">
      <c r="A3260" s="51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W3260" s="51"/>
      <c r="X3260" s="51"/>
      <c r="Y3260" s="51"/>
      <c r="Z3260" s="51"/>
      <c r="AA3260" s="51"/>
      <c r="AB3260" s="51"/>
      <c r="AC3260" s="51"/>
      <c r="AD3260" s="51"/>
      <c r="AE3260" s="51"/>
      <c r="AF3260" s="51"/>
    </row>
    <row r="3261" spans="1:32">
      <c r="A3261" s="51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W3261" s="51"/>
      <c r="X3261" s="51"/>
      <c r="Y3261" s="51"/>
      <c r="Z3261" s="51"/>
      <c r="AA3261" s="51"/>
      <c r="AB3261" s="51"/>
      <c r="AC3261" s="51"/>
      <c r="AD3261" s="51"/>
      <c r="AE3261" s="51"/>
      <c r="AF3261" s="51"/>
    </row>
    <row r="3262" spans="1:32">
      <c r="A3262" s="51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W3262" s="51"/>
      <c r="X3262" s="51"/>
      <c r="Y3262" s="51"/>
      <c r="Z3262" s="51"/>
      <c r="AA3262" s="51"/>
      <c r="AB3262" s="51"/>
      <c r="AC3262" s="51"/>
      <c r="AD3262" s="51"/>
      <c r="AE3262" s="51"/>
      <c r="AF3262" s="51"/>
    </row>
    <row r="3263" spans="1:32">
      <c r="A3263" s="51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W3263" s="51"/>
      <c r="X3263" s="51"/>
      <c r="Y3263" s="51"/>
      <c r="Z3263" s="51"/>
      <c r="AA3263" s="51"/>
      <c r="AB3263" s="51"/>
      <c r="AC3263" s="51"/>
      <c r="AD3263" s="51"/>
      <c r="AE3263" s="51"/>
      <c r="AF3263" s="51"/>
    </row>
    <row r="3264" spans="1:32">
      <c r="A3264" s="51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W3264" s="51"/>
      <c r="X3264" s="51"/>
      <c r="Y3264" s="51"/>
      <c r="Z3264" s="51"/>
      <c r="AA3264" s="51"/>
      <c r="AB3264" s="51"/>
      <c r="AC3264" s="51"/>
      <c r="AD3264" s="51"/>
      <c r="AE3264" s="51"/>
      <c r="AF3264" s="51"/>
    </row>
    <row r="3265" spans="1:32">
      <c r="A3265" s="51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W3265" s="51"/>
      <c r="X3265" s="51"/>
      <c r="Y3265" s="51"/>
      <c r="Z3265" s="51"/>
      <c r="AA3265" s="51"/>
      <c r="AB3265" s="51"/>
      <c r="AC3265" s="51"/>
      <c r="AD3265" s="51"/>
      <c r="AE3265" s="51"/>
      <c r="AF3265" s="51"/>
    </row>
    <row r="3266" spans="1:32">
      <c r="A3266" s="51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W3266" s="51"/>
      <c r="X3266" s="51"/>
      <c r="Y3266" s="51"/>
      <c r="Z3266" s="51"/>
      <c r="AA3266" s="51"/>
      <c r="AB3266" s="51"/>
      <c r="AC3266" s="51"/>
      <c r="AD3266" s="51"/>
      <c r="AE3266" s="51"/>
      <c r="AF3266" s="51"/>
    </row>
    <row r="3267" spans="1:32">
      <c r="A3267" s="51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W3267" s="51"/>
      <c r="X3267" s="51"/>
      <c r="Y3267" s="51"/>
      <c r="Z3267" s="51"/>
      <c r="AA3267" s="51"/>
      <c r="AB3267" s="51"/>
      <c r="AC3267" s="51"/>
      <c r="AD3267" s="51"/>
      <c r="AE3267" s="51"/>
      <c r="AF3267" s="51"/>
    </row>
    <row r="3268" spans="1:32">
      <c r="A3268" s="51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W3268" s="51"/>
      <c r="X3268" s="51"/>
      <c r="Y3268" s="51"/>
      <c r="Z3268" s="51"/>
      <c r="AA3268" s="51"/>
      <c r="AB3268" s="51"/>
      <c r="AC3268" s="51"/>
      <c r="AD3268" s="51"/>
      <c r="AE3268" s="51"/>
      <c r="AF3268" s="51"/>
    </row>
    <row r="3269" spans="1:32">
      <c r="A3269" s="51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W3269" s="51"/>
      <c r="X3269" s="51"/>
      <c r="Y3269" s="51"/>
      <c r="Z3269" s="51"/>
      <c r="AA3269" s="51"/>
      <c r="AB3269" s="51"/>
      <c r="AC3269" s="51"/>
      <c r="AD3269" s="51"/>
      <c r="AE3269" s="51"/>
      <c r="AF3269" s="51"/>
    </row>
    <row r="3270" spans="1:32">
      <c r="A3270" s="51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W3270" s="51"/>
      <c r="X3270" s="51"/>
      <c r="Y3270" s="51"/>
      <c r="Z3270" s="51"/>
      <c r="AA3270" s="51"/>
      <c r="AB3270" s="51"/>
      <c r="AC3270" s="51"/>
      <c r="AD3270" s="51"/>
      <c r="AE3270" s="51"/>
      <c r="AF3270" s="51"/>
    </row>
    <row r="3271" spans="1:32">
      <c r="A3271" s="51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W3271" s="51"/>
      <c r="X3271" s="51"/>
      <c r="Y3271" s="51"/>
      <c r="Z3271" s="51"/>
      <c r="AA3271" s="51"/>
      <c r="AB3271" s="51"/>
      <c r="AC3271" s="51"/>
      <c r="AD3271" s="51"/>
      <c r="AE3271" s="51"/>
      <c r="AF3271" s="51"/>
    </row>
    <row r="3272" spans="1:32">
      <c r="A3272" s="51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W3272" s="51"/>
      <c r="X3272" s="51"/>
      <c r="Y3272" s="51"/>
      <c r="Z3272" s="51"/>
      <c r="AA3272" s="51"/>
      <c r="AB3272" s="51"/>
      <c r="AC3272" s="51"/>
      <c r="AD3272" s="51"/>
      <c r="AE3272" s="51"/>
      <c r="AF3272" s="51"/>
    </row>
    <row r="3273" spans="1:32">
      <c r="A3273" s="51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W3273" s="51"/>
      <c r="X3273" s="51"/>
      <c r="Y3273" s="51"/>
      <c r="Z3273" s="51"/>
      <c r="AA3273" s="51"/>
      <c r="AB3273" s="51"/>
      <c r="AC3273" s="51"/>
      <c r="AD3273" s="51"/>
      <c r="AE3273" s="51"/>
      <c r="AF3273" s="51"/>
    </row>
    <row r="3274" spans="1:32">
      <c r="A3274" s="51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W3274" s="51"/>
      <c r="X3274" s="51"/>
      <c r="Y3274" s="51"/>
      <c r="Z3274" s="51"/>
      <c r="AA3274" s="51"/>
      <c r="AB3274" s="51"/>
      <c r="AC3274" s="51"/>
      <c r="AD3274" s="51"/>
      <c r="AE3274" s="51"/>
      <c r="AF3274" s="51"/>
    </row>
    <row r="3275" spans="1:32">
      <c r="A3275" s="51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W3275" s="51"/>
      <c r="X3275" s="51"/>
      <c r="Y3275" s="51"/>
      <c r="Z3275" s="51"/>
      <c r="AA3275" s="51"/>
      <c r="AB3275" s="51"/>
      <c r="AC3275" s="51"/>
      <c r="AD3275" s="51"/>
      <c r="AE3275" s="51"/>
      <c r="AF3275" s="51"/>
    </row>
    <row r="3276" spans="1:32">
      <c r="A3276" s="51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W3276" s="51"/>
      <c r="X3276" s="51"/>
      <c r="Y3276" s="51"/>
      <c r="Z3276" s="51"/>
      <c r="AA3276" s="51"/>
      <c r="AB3276" s="51"/>
      <c r="AC3276" s="51"/>
      <c r="AD3276" s="51"/>
      <c r="AE3276" s="51"/>
      <c r="AF3276" s="51"/>
    </row>
    <row r="3277" spans="1:32">
      <c r="A3277" s="51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W3277" s="51"/>
      <c r="X3277" s="51"/>
      <c r="Y3277" s="51"/>
      <c r="Z3277" s="51"/>
      <c r="AA3277" s="51"/>
      <c r="AB3277" s="51"/>
      <c r="AC3277" s="51"/>
      <c r="AD3277" s="51"/>
      <c r="AE3277" s="51"/>
      <c r="AF3277" s="51"/>
    </row>
    <row r="3278" spans="1:32">
      <c r="A3278" s="51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W3278" s="51"/>
      <c r="X3278" s="51"/>
      <c r="Y3278" s="51"/>
      <c r="Z3278" s="51"/>
      <c r="AA3278" s="51"/>
      <c r="AB3278" s="51"/>
      <c r="AC3278" s="51"/>
      <c r="AD3278" s="51"/>
      <c r="AE3278" s="51"/>
      <c r="AF3278" s="51"/>
    </row>
    <row r="3279" spans="1:32">
      <c r="A3279" s="51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W3279" s="51"/>
      <c r="X3279" s="51"/>
      <c r="Y3279" s="51"/>
      <c r="Z3279" s="51"/>
      <c r="AA3279" s="51"/>
      <c r="AB3279" s="51"/>
      <c r="AC3279" s="51"/>
      <c r="AD3279" s="51"/>
      <c r="AE3279" s="51"/>
      <c r="AF3279" s="51"/>
    </row>
    <row r="3280" spans="1:32">
      <c r="A3280" s="51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W3280" s="51"/>
      <c r="X3280" s="51"/>
      <c r="Y3280" s="51"/>
      <c r="Z3280" s="51"/>
      <c r="AA3280" s="51"/>
      <c r="AB3280" s="51"/>
      <c r="AC3280" s="51"/>
      <c r="AD3280" s="51"/>
      <c r="AE3280" s="51"/>
      <c r="AF3280" s="51"/>
    </row>
    <row r="3281" spans="1:32">
      <c r="A3281" s="51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W3281" s="51"/>
      <c r="X3281" s="51"/>
      <c r="Y3281" s="51"/>
      <c r="Z3281" s="51"/>
      <c r="AA3281" s="51"/>
      <c r="AB3281" s="51"/>
      <c r="AC3281" s="51"/>
      <c r="AD3281" s="51"/>
      <c r="AE3281" s="51"/>
      <c r="AF3281" s="51"/>
    </row>
    <row r="3282" spans="1:32">
      <c r="A3282" s="51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W3282" s="51"/>
      <c r="X3282" s="51"/>
      <c r="Y3282" s="51"/>
      <c r="Z3282" s="51"/>
      <c r="AA3282" s="51"/>
      <c r="AB3282" s="51"/>
      <c r="AC3282" s="51"/>
      <c r="AD3282" s="51"/>
      <c r="AE3282" s="51"/>
      <c r="AF3282" s="51"/>
    </row>
    <row r="3283" spans="1:32">
      <c r="A3283" s="51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W3283" s="51"/>
      <c r="X3283" s="51"/>
      <c r="Y3283" s="51"/>
      <c r="Z3283" s="51"/>
      <c r="AA3283" s="51"/>
      <c r="AB3283" s="51"/>
      <c r="AC3283" s="51"/>
      <c r="AD3283" s="51"/>
      <c r="AE3283" s="51"/>
      <c r="AF3283" s="51"/>
    </row>
    <row r="3284" spans="1:32">
      <c r="A3284" s="51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W3284" s="51"/>
      <c r="X3284" s="51"/>
      <c r="Y3284" s="51"/>
      <c r="Z3284" s="51"/>
      <c r="AA3284" s="51"/>
      <c r="AB3284" s="51"/>
      <c r="AC3284" s="51"/>
      <c r="AD3284" s="51"/>
      <c r="AE3284" s="51"/>
      <c r="AF3284" s="51"/>
    </row>
    <row r="3285" spans="1:32">
      <c r="A3285" s="51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W3285" s="51"/>
      <c r="X3285" s="51"/>
      <c r="Y3285" s="51"/>
      <c r="Z3285" s="51"/>
      <c r="AA3285" s="51"/>
      <c r="AB3285" s="51"/>
      <c r="AC3285" s="51"/>
      <c r="AD3285" s="51"/>
      <c r="AE3285" s="51"/>
      <c r="AF3285" s="51"/>
    </row>
    <row r="3286" spans="1:32">
      <c r="A3286" s="51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W3286" s="51"/>
      <c r="X3286" s="51"/>
      <c r="Y3286" s="51"/>
      <c r="Z3286" s="51"/>
      <c r="AA3286" s="51"/>
      <c r="AB3286" s="51"/>
      <c r="AC3286" s="51"/>
      <c r="AD3286" s="51"/>
      <c r="AE3286" s="51"/>
      <c r="AF3286" s="51"/>
    </row>
    <row r="3287" spans="1:32">
      <c r="A3287" s="51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W3287" s="51"/>
      <c r="X3287" s="51"/>
      <c r="Y3287" s="51"/>
      <c r="Z3287" s="51"/>
      <c r="AA3287" s="51"/>
      <c r="AB3287" s="51"/>
      <c r="AC3287" s="51"/>
      <c r="AD3287" s="51"/>
      <c r="AE3287" s="51"/>
      <c r="AF3287" s="51"/>
    </row>
    <row r="3288" spans="1:32">
      <c r="A3288" s="51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W3288" s="51"/>
      <c r="X3288" s="51"/>
      <c r="Y3288" s="51"/>
      <c r="Z3288" s="51"/>
      <c r="AA3288" s="51"/>
      <c r="AB3288" s="51"/>
      <c r="AC3288" s="51"/>
      <c r="AD3288" s="51"/>
      <c r="AE3288" s="51"/>
      <c r="AF3288" s="51"/>
    </row>
    <row r="3289" spans="1:32">
      <c r="A3289" s="51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W3289" s="51"/>
      <c r="X3289" s="51"/>
      <c r="Y3289" s="51"/>
      <c r="Z3289" s="51"/>
      <c r="AA3289" s="51"/>
      <c r="AB3289" s="51"/>
      <c r="AC3289" s="51"/>
      <c r="AD3289" s="51"/>
      <c r="AE3289" s="51"/>
      <c r="AF3289" s="51"/>
    </row>
    <row r="3290" spans="1:32">
      <c r="A3290" s="51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W3290" s="51"/>
      <c r="X3290" s="51"/>
      <c r="Y3290" s="51"/>
      <c r="Z3290" s="51"/>
      <c r="AA3290" s="51"/>
      <c r="AB3290" s="51"/>
      <c r="AC3290" s="51"/>
      <c r="AD3290" s="51"/>
      <c r="AE3290" s="51"/>
      <c r="AF3290" s="51"/>
    </row>
    <row r="3291" spans="1:32">
      <c r="A3291" s="51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W3291" s="51"/>
      <c r="X3291" s="51"/>
      <c r="Y3291" s="51"/>
      <c r="Z3291" s="51"/>
      <c r="AA3291" s="51"/>
      <c r="AB3291" s="51"/>
      <c r="AC3291" s="51"/>
      <c r="AD3291" s="51"/>
      <c r="AE3291" s="51"/>
      <c r="AF3291" s="51"/>
    </row>
    <row r="3292" spans="1:32">
      <c r="A3292" s="51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W3292" s="51"/>
      <c r="X3292" s="51"/>
      <c r="Y3292" s="51"/>
      <c r="Z3292" s="51"/>
      <c r="AA3292" s="51"/>
      <c r="AB3292" s="51"/>
      <c r="AC3292" s="51"/>
      <c r="AD3292" s="51"/>
      <c r="AE3292" s="51"/>
      <c r="AF3292" s="51"/>
    </row>
    <row r="3293" spans="1:32">
      <c r="A3293" s="51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W3293" s="51"/>
      <c r="X3293" s="51"/>
      <c r="Y3293" s="51"/>
      <c r="Z3293" s="51"/>
      <c r="AA3293" s="51"/>
      <c r="AB3293" s="51"/>
      <c r="AC3293" s="51"/>
      <c r="AD3293" s="51"/>
      <c r="AE3293" s="51"/>
      <c r="AF3293" s="51"/>
    </row>
    <row r="3294" spans="1:32">
      <c r="A3294" s="51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W3294" s="51"/>
      <c r="X3294" s="51"/>
      <c r="Y3294" s="51"/>
      <c r="Z3294" s="51"/>
      <c r="AA3294" s="51"/>
      <c r="AB3294" s="51"/>
      <c r="AC3294" s="51"/>
      <c r="AD3294" s="51"/>
      <c r="AE3294" s="51"/>
      <c r="AF3294" s="51"/>
    </row>
    <row r="3295" spans="1:32">
      <c r="A3295" s="51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W3295" s="51"/>
      <c r="X3295" s="51"/>
      <c r="Y3295" s="51"/>
      <c r="Z3295" s="51"/>
      <c r="AA3295" s="51"/>
      <c r="AB3295" s="51"/>
      <c r="AC3295" s="51"/>
      <c r="AD3295" s="51"/>
      <c r="AE3295" s="51"/>
      <c r="AF3295" s="51"/>
    </row>
    <row r="3296" spans="1:32">
      <c r="A3296" s="51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W3296" s="51"/>
      <c r="X3296" s="51"/>
      <c r="Y3296" s="51"/>
      <c r="Z3296" s="51"/>
      <c r="AA3296" s="51"/>
      <c r="AB3296" s="51"/>
      <c r="AC3296" s="51"/>
      <c r="AD3296" s="51"/>
      <c r="AE3296" s="51"/>
      <c r="AF3296" s="51"/>
    </row>
    <row r="3297" spans="1:32">
      <c r="A3297" s="51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W3297" s="51"/>
      <c r="X3297" s="51"/>
      <c r="Y3297" s="51"/>
      <c r="Z3297" s="51"/>
      <c r="AA3297" s="51"/>
      <c r="AB3297" s="51"/>
      <c r="AC3297" s="51"/>
      <c r="AD3297" s="51"/>
      <c r="AE3297" s="51"/>
      <c r="AF3297" s="51"/>
    </row>
    <row r="3298" spans="1:32">
      <c r="A3298" s="51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W3298" s="51"/>
      <c r="X3298" s="51"/>
      <c r="Y3298" s="51"/>
      <c r="Z3298" s="51"/>
      <c r="AA3298" s="51"/>
      <c r="AB3298" s="51"/>
      <c r="AC3298" s="51"/>
      <c r="AD3298" s="51"/>
      <c r="AE3298" s="51"/>
      <c r="AF3298" s="51"/>
    </row>
    <row r="3299" spans="1:32">
      <c r="A3299" s="51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W3299" s="51"/>
      <c r="X3299" s="51"/>
      <c r="Y3299" s="51"/>
      <c r="Z3299" s="51"/>
      <c r="AA3299" s="51"/>
      <c r="AB3299" s="51"/>
      <c r="AC3299" s="51"/>
      <c r="AD3299" s="51"/>
      <c r="AE3299" s="51"/>
      <c r="AF3299" s="51"/>
    </row>
    <row r="3300" spans="1:32">
      <c r="A3300" s="51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W3300" s="51"/>
      <c r="X3300" s="51"/>
      <c r="Y3300" s="51"/>
      <c r="Z3300" s="51"/>
      <c r="AA3300" s="51"/>
      <c r="AB3300" s="51"/>
      <c r="AC3300" s="51"/>
      <c r="AD3300" s="51"/>
      <c r="AE3300" s="51"/>
      <c r="AF3300" s="51"/>
    </row>
    <row r="3301" spans="1:32">
      <c r="A3301" s="51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W3301" s="51"/>
      <c r="X3301" s="51"/>
      <c r="Y3301" s="51"/>
      <c r="Z3301" s="51"/>
      <c r="AA3301" s="51"/>
      <c r="AB3301" s="51"/>
      <c r="AC3301" s="51"/>
      <c r="AD3301" s="51"/>
      <c r="AE3301" s="51"/>
      <c r="AF3301" s="51"/>
    </row>
    <row r="3302" spans="1:32">
      <c r="A3302" s="51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W3302" s="51"/>
      <c r="X3302" s="51"/>
      <c r="Y3302" s="51"/>
      <c r="Z3302" s="51"/>
      <c r="AA3302" s="51"/>
      <c r="AB3302" s="51"/>
      <c r="AC3302" s="51"/>
      <c r="AD3302" s="51"/>
      <c r="AE3302" s="51"/>
      <c r="AF3302" s="51"/>
    </row>
    <row r="3303" spans="1:32">
      <c r="A3303" s="51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W3303" s="51"/>
      <c r="X3303" s="51"/>
      <c r="Y3303" s="51"/>
      <c r="Z3303" s="51"/>
      <c r="AA3303" s="51"/>
      <c r="AB3303" s="51"/>
      <c r="AC3303" s="51"/>
      <c r="AD3303" s="51"/>
      <c r="AE3303" s="51"/>
      <c r="AF3303" s="51"/>
    </row>
    <row r="3304" spans="1:32">
      <c r="A3304" s="51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W3304" s="51"/>
      <c r="X3304" s="51"/>
      <c r="Y3304" s="51"/>
      <c r="Z3304" s="51"/>
      <c r="AA3304" s="51"/>
      <c r="AB3304" s="51"/>
      <c r="AC3304" s="51"/>
      <c r="AD3304" s="51"/>
      <c r="AE3304" s="51"/>
      <c r="AF3304" s="51"/>
    </row>
    <row r="3305" spans="1:32">
      <c r="A3305" s="51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W3305" s="51"/>
      <c r="X3305" s="51"/>
      <c r="Y3305" s="51"/>
      <c r="Z3305" s="51"/>
      <c r="AA3305" s="51"/>
      <c r="AB3305" s="51"/>
      <c r="AC3305" s="51"/>
      <c r="AD3305" s="51"/>
      <c r="AE3305" s="51"/>
      <c r="AF3305" s="51"/>
    </row>
    <row r="3306" spans="1:32">
      <c r="A3306" s="51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W3306" s="51"/>
      <c r="X3306" s="51"/>
      <c r="Y3306" s="51"/>
      <c r="Z3306" s="51"/>
      <c r="AA3306" s="51"/>
      <c r="AB3306" s="51"/>
      <c r="AC3306" s="51"/>
      <c r="AD3306" s="51"/>
      <c r="AE3306" s="51"/>
      <c r="AF3306" s="51"/>
    </row>
    <row r="3307" spans="1:32">
      <c r="A3307" s="51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W3307" s="51"/>
      <c r="X3307" s="51"/>
      <c r="Y3307" s="51"/>
      <c r="Z3307" s="51"/>
      <c r="AA3307" s="51"/>
      <c r="AB3307" s="51"/>
      <c r="AC3307" s="51"/>
      <c r="AD3307" s="51"/>
      <c r="AE3307" s="51"/>
      <c r="AF3307" s="51"/>
    </row>
    <row r="3308" spans="1:32">
      <c r="A3308" s="51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W3308" s="51"/>
      <c r="X3308" s="51"/>
      <c r="Y3308" s="51"/>
      <c r="Z3308" s="51"/>
      <c r="AA3308" s="51"/>
      <c r="AB3308" s="51"/>
      <c r="AC3308" s="51"/>
      <c r="AD3308" s="51"/>
      <c r="AE3308" s="51"/>
      <c r="AF3308" s="51"/>
    </row>
    <row r="3309" spans="1:32">
      <c r="A3309" s="51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W3309" s="51"/>
      <c r="X3309" s="51"/>
      <c r="Y3309" s="51"/>
      <c r="Z3309" s="51"/>
      <c r="AA3309" s="51"/>
      <c r="AB3309" s="51"/>
      <c r="AC3309" s="51"/>
      <c r="AD3309" s="51"/>
      <c r="AE3309" s="51"/>
      <c r="AF3309" s="51"/>
    </row>
    <row r="3310" spans="1:32">
      <c r="A3310" s="51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W3310" s="51"/>
      <c r="X3310" s="51"/>
      <c r="Y3310" s="51"/>
      <c r="Z3310" s="51"/>
      <c r="AA3310" s="51"/>
      <c r="AB3310" s="51"/>
      <c r="AC3310" s="51"/>
      <c r="AD3310" s="51"/>
      <c r="AE3310" s="51"/>
      <c r="AF3310" s="51"/>
    </row>
    <row r="3311" spans="1:32">
      <c r="A3311" s="51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W3311" s="51"/>
      <c r="X3311" s="51"/>
      <c r="Y3311" s="51"/>
      <c r="Z3311" s="51"/>
      <c r="AA3311" s="51"/>
      <c r="AB3311" s="51"/>
      <c r="AC3311" s="51"/>
      <c r="AD3311" s="51"/>
      <c r="AE3311" s="51"/>
      <c r="AF3311" s="51"/>
    </row>
    <row r="3312" spans="1:32">
      <c r="A3312" s="51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W3312" s="51"/>
      <c r="X3312" s="51"/>
      <c r="Y3312" s="51"/>
      <c r="Z3312" s="51"/>
      <c r="AA3312" s="51"/>
      <c r="AB3312" s="51"/>
      <c r="AC3312" s="51"/>
      <c r="AD3312" s="51"/>
      <c r="AE3312" s="51"/>
      <c r="AF3312" s="51"/>
    </row>
    <row r="3313" spans="1:32">
      <c r="A3313" s="51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W3313" s="51"/>
      <c r="X3313" s="51"/>
      <c r="Y3313" s="51"/>
      <c r="Z3313" s="51"/>
      <c r="AA3313" s="51"/>
      <c r="AB3313" s="51"/>
      <c r="AC3313" s="51"/>
      <c r="AD3313" s="51"/>
      <c r="AE3313" s="51"/>
      <c r="AF3313" s="51"/>
    </row>
    <row r="3314" spans="1:32">
      <c r="A3314" s="51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W3314" s="51"/>
      <c r="X3314" s="51"/>
      <c r="Y3314" s="51"/>
      <c r="Z3314" s="51"/>
      <c r="AA3314" s="51"/>
      <c r="AB3314" s="51"/>
      <c r="AC3314" s="51"/>
      <c r="AD3314" s="51"/>
      <c r="AE3314" s="51"/>
      <c r="AF3314" s="51"/>
    </row>
    <row r="3315" spans="1:32">
      <c r="A3315" s="51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W3315" s="51"/>
      <c r="X3315" s="51"/>
      <c r="Y3315" s="51"/>
      <c r="Z3315" s="51"/>
      <c r="AA3315" s="51"/>
      <c r="AB3315" s="51"/>
      <c r="AC3315" s="51"/>
      <c r="AD3315" s="51"/>
      <c r="AE3315" s="51"/>
      <c r="AF3315" s="51"/>
    </row>
    <row r="3316" spans="1:32">
      <c r="A3316" s="51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W3316" s="51"/>
      <c r="X3316" s="51"/>
      <c r="Y3316" s="51"/>
      <c r="Z3316" s="51"/>
      <c r="AA3316" s="51"/>
      <c r="AB3316" s="51"/>
      <c r="AC3316" s="51"/>
      <c r="AD3316" s="51"/>
      <c r="AE3316" s="51"/>
      <c r="AF3316" s="51"/>
    </row>
    <row r="3317" spans="1:32">
      <c r="A3317" s="51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W3317" s="51"/>
      <c r="X3317" s="51"/>
      <c r="Y3317" s="51"/>
      <c r="Z3317" s="51"/>
      <c r="AA3317" s="51"/>
      <c r="AB3317" s="51"/>
      <c r="AC3317" s="51"/>
      <c r="AD3317" s="51"/>
      <c r="AE3317" s="51"/>
      <c r="AF3317" s="51"/>
    </row>
    <row r="3318" spans="1:32">
      <c r="A3318" s="51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W3318" s="51"/>
      <c r="X3318" s="51"/>
      <c r="Y3318" s="51"/>
      <c r="Z3318" s="51"/>
      <c r="AA3318" s="51"/>
      <c r="AB3318" s="51"/>
      <c r="AC3318" s="51"/>
      <c r="AD3318" s="51"/>
      <c r="AE3318" s="51"/>
      <c r="AF3318" s="51"/>
    </row>
    <row r="3319" spans="1:32">
      <c r="A3319" s="51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W3319" s="51"/>
      <c r="X3319" s="51"/>
      <c r="Y3319" s="51"/>
      <c r="Z3319" s="51"/>
      <c r="AA3319" s="51"/>
      <c r="AB3319" s="51"/>
      <c r="AC3319" s="51"/>
      <c r="AD3319" s="51"/>
      <c r="AE3319" s="51"/>
      <c r="AF3319" s="51"/>
    </row>
    <row r="3320" spans="1:32">
      <c r="A3320" s="51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W3320" s="51"/>
      <c r="X3320" s="51"/>
      <c r="Y3320" s="51"/>
      <c r="Z3320" s="51"/>
      <c r="AA3320" s="51"/>
      <c r="AB3320" s="51"/>
      <c r="AC3320" s="51"/>
      <c r="AD3320" s="51"/>
      <c r="AE3320" s="51"/>
      <c r="AF3320" s="51"/>
    </row>
    <row r="3321" spans="1:32">
      <c r="A3321" s="51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W3321" s="51"/>
      <c r="X3321" s="51"/>
      <c r="Y3321" s="51"/>
      <c r="Z3321" s="51"/>
      <c r="AA3321" s="51"/>
      <c r="AB3321" s="51"/>
      <c r="AC3321" s="51"/>
      <c r="AD3321" s="51"/>
      <c r="AE3321" s="51"/>
      <c r="AF3321" s="51"/>
    </row>
    <row r="3322" spans="1:32">
      <c r="A3322" s="51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W3322" s="51"/>
      <c r="X3322" s="51"/>
      <c r="Y3322" s="51"/>
      <c r="Z3322" s="51"/>
      <c r="AA3322" s="51"/>
      <c r="AB3322" s="51"/>
      <c r="AC3322" s="51"/>
      <c r="AD3322" s="51"/>
      <c r="AE3322" s="51"/>
      <c r="AF3322" s="51"/>
    </row>
    <row r="3323" spans="1:32">
      <c r="A3323" s="51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W3323" s="51"/>
      <c r="X3323" s="51"/>
      <c r="Y3323" s="51"/>
      <c r="Z3323" s="51"/>
      <c r="AA3323" s="51"/>
      <c r="AB3323" s="51"/>
      <c r="AC3323" s="51"/>
      <c r="AD3323" s="51"/>
      <c r="AE3323" s="51"/>
      <c r="AF3323" s="51"/>
    </row>
    <row r="3324" spans="1:32">
      <c r="A3324" s="51"/>
      <c r="B3324" s="51"/>
      <c r="C3324" s="51"/>
      <c r="D3324" s="51"/>
      <c r="E3324" s="51"/>
      <c r="F3324" s="51"/>
      <c r="G3324" s="51"/>
      <c r="H3324" s="51"/>
      <c r="I3324" s="51"/>
      <c r="J3324" s="51"/>
      <c r="K3324" s="51"/>
      <c r="L3324" s="51"/>
      <c r="M3324" s="51"/>
      <c r="N3324" s="51"/>
      <c r="O3324" s="51"/>
      <c r="P3324" s="51"/>
      <c r="Q3324" s="51"/>
      <c r="R3324" s="51"/>
      <c r="S3324" s="51"/>
      <c r="T3324" s="51"/>
      <c r="U3324" s="51"/>
      <c r="V3324" s="51"/>
      <c r="W3324" s="51"/>
      <c r="X3324" s="51"/>
      <c r="Y3324" s="51"/>
      <c r="Z3324" s="51"/>
      <c r="AA3324" s="51"/>
      <c r="AB3324" s="51"/>
      <c r="AC3324" s="51"/>
      <c r="AD3324" s="51"/>
      <c r="AE3324" s="51"/>
      <c r="AF3324" s="51"/>
    </row>
    <row r="3325" spans="1:32">
      <c r="A3325" s="51"/>
      <c r="B3325" s="51"/>
      <c r="C3325" s="51"/>
      <c r="D3325" s="51"/>
      <c r="E3325" s="51"/>
      <c r="F3325" s="51"/>
      <c r="G3325" s="51"/>
      <c r="H3325" s="51"/>
      <c r="I3325" s="51"/>
      <c r="J3325" s="51"/>
      <c r="K3325" s="51"/>
      <c r="L3325" s="51"/>
      <c r="M3325" s="51"/>
      <c r="N3325" s="51"/>
      <c r="O3325" s="51"/>
      <c r="P3325" s="51"/>
      <c r="Q3325" s="51"/>
      <c r="R3325" s="51"/>
      <c r="S3325" s="51"/>
      <c r="T3325" s="51"/>
      <c r="U3325" s="51"/>
      <c r="V3325" s="51"/>
      <c r="W3325" s="51"/>
      <c r="X3325" s="51"/>
      <c r="Y3325" s="51"/>
      <c r="Z3325" s="51"/>
      <c r="AA3325" s="51"/>
      <c r="AB3325" s="51"/>
      <c r="AC3325" s="51"/>
      <c r="AD3325" s="51"/>
      <c r="AE3325" s="51"/>
      <c r="AF3325" s="51"/>
    </row>
    <row r="3326" spans="1:32">
      <c r="A3326" s="51"/>
      <c r="B3326" s="51"/>
      <c r="C3326" s="51"/>
      <c r="D3326" s="51"/>
      <c r="E3326" s="51"/>
      <c r="F3326" s="51"/>
      <c r="G3326" s="51"/>
      <c r="H3326" s="51"/>
      <c r="I3326" s="51"/>
      <c r="J3326" s="51"/>
      <c r="K3326" s="51"/>
      <c r="L3326" s="51"/>
      <c r="M3326" s="51"/>
      <c r="N3326" s="51"/>
      <c r="O3326" s="51"/>
      <c r="P3326" s="51"/>
      <c r="Q3326" s="51"/>
      <c r="R3326" s="51"/>
      <c r="S3326" s="51"/>
      <c r="T3326" s="51"/>
      <c r="U3326" s="51"/>
      <c r="V3326" s="51"/>
      <c r="W3326" s="51"/>
      <c r="X3326" s="51"/>
      <c r="Y3326" s="51"/>
      <c r="Z3326" s="51"/>
      <c r="AA3326" s="51"/>
      <c r="AB3326" s="51"/>
      <c r="AC3326" s="51"/>
      <c r="AD3326" s="51"/>
      <c r="AE3326" s="51"/>
      <c r="AF3326" s="51"/>
    </row>
    <row r="3327" spans="1:32">
      <c r="A3327" s="51"/>
      <c r="B3327" s="51"/>
      <c r="C3327" s="51"/>
      <c r="D3327" s="51"/>
      <c r="E3327" s="51"/>
      <c r="F3327" s="51"/>
      <c r="G3327" s="51"/>
      <c r="H3327" s="51"/>
      <c r="I3327" s="51"/>
      <c r="J3327" s="51"/>
      <c r="K3327" s="51"/>
      <c r="L3327" s="51"/>
      <c r="M3327" s="51"/>
      <c r="N3327" s="51"/>
      <c r="O3327" s="51"/>
      <c r="P3327" s="51"/>
      <c r="Q3327" s="51"/>
      <c r="R3327" s="51"/>
      <c r="S3327" s="51"/>
      <c r="T3327" s="51"/>
      <c r="U3327" s="51"/>
      <c r="V3327" s="51"/>
      <c r="W3327" s="51"/>
      <c r="X3327" s="51"/>
      <c r="Y3327" s="51"/>
      <c r="Z3327" s="51"/>
      <c r="AA3327" s="51"/>
      <c r="AB3327" s="51"/>
      <c r="AC3327" s="51"/>
      <c r="AD3327" s="51"/>
      <c r="AE3327" s="51"/>
      <c r="AF3327" s="51"/>
    </row>
    <row r="3328" spans="1:32">
      <c r="A3328" s="51"/>
      <c r="B3328" s="51"/>
      <c r="C3328" s="51"/>
      <c r="D3328" s="51"/>
      <c r="E3328" s="51"/>
      <c r="F3328" s="51"/>
      <c r="G3328" s="51"/>
      <c r="H3328" s="51"/>
      <c r="I3328" s="51"/>
      <c r="J3328" s="51"/>
      <c r="K3328" s="51"/>
      <c r="L3328" s="51"/>
      <c r="M3328" s="51"/>
      <c r="N3328" s="51"/>
      <c r="O3328" s="51"/>
      <c r="P3328" s="51"/>
      <c r="Q3328" s="51"/>
      <c r="R3328" s="51"/>
      <c r="S3328" s="51"/>
      <c r="T3328" s="51"/>
      <c r="U3328" s="51"/>
      <c r="V3328" s="51"/>
      <c r="W3328" s="51"/>
      <c r="X3328" s="51"/>
      <c r="Y3328" s="51"/>
      <c r="Z3328" s="51"/>
      <c r="AA3328" s="51"/>
      <c r="AB3328" s="51"/>
      <c r="AC3328" s="51"/>
      <c r="AD3328" s="51"/>
      <c r="AE3328" s="51"/>
      <c r="AF3328" s="51"/>
    </row>
    <row r="3329" spans="1:32">
      <c r="A3329" s="51"/>
      <c r="B3329" s="51"/>
      <c r="C3329" s="51"/>
      <c r="D3329" s="51"/>
      <c r="E3329" s="51"/>
      <c r="F3329" s="51"/>
      <c r="G3329" s="51"/>
      <c r="H3329" s="51"/>
      <c r="I3329" s="51"/>
      <c r="J3329" s="51"/>
      <c r="K3329" s="51"/>
      <c r="L3329" s="51"/>
      <c r="M3329" s="51"/>
      <c r="N3329" s="51"/>
      <c r="O3329" s="51"/>
      <c r="P3329" s="51"/>
      <c r="Q3329" s="51"/>
      <c r="R3329" s="51"/>
      <c r="S3329" s="51"/>
      <c r="T3329" s="51"/>
      <c r="U3329" s="51"/>
      <c r="V3329" s="51"/>
      <c r="W3329" s="51"/>
      <c r="X3329" s="51"/>
      <c r="Y3329" s="51"/>
      <c r="Z3329" s="51"/>
      <c r="AA3329" s="51"/>
      <c r="AB3329" s="51"/>
      <c r="AC3329" s="51"/>
      <c r="AD3329" s="51"/>
      <c r="AE3329" s="51"/>
      <c r="AF3329" s="51"/>
    </row>
    <row r="3330" spans="1:32">
      <c r="A3330" s="51"/>
      <c r="B3330" s="51"/>
      <c r="C3330" s="51"/>
      <c r="D3330" s="51"/>
      <c r="E3330" s="51"/>
      <c r="F3330" s="51"/>
      <c r="G3330" s="51"/>
      <c r="H3330" s="51"/>
      <c r="I3330" s="51"/>
      <c r="J3330" s="51"/>
      <c r="K3330" s="51"/>
      <c r="L3330" s="51"/>
      <c r="M3330" s="51"/>
      <c r="N3330" s="51"/>
      <c r="O3330" s="51"/>
      <c r="P3330" s="51"/>
      <c r="Q3330" s="51"/>
      <c r="R3330" s="51"/>
      <c r="S3330" s="51"/>
      <c r="T3330" s="51"/>
      <c r="U3330" s="51"/>
      <c r="V3330" s="51"/>
      <c r="W3330" s="51"/>
      <c r="X3330" s="51"/>
      <c r="Y3330" s="51"/>
      <c r="Z3330" s="51"/>
      <c r="AA3330" s="51"/>
      <c r="AB3330" s="51"/>
      <c r="AC3330" s="51"/>
      <c r="AD3330" s="51"/>
      <c r="AE3330" s="51"/>
      <c r="AF3330" s="51"/>
    </row>
    <row r="3331" spans="1:32">
      <c r="A3331" s="51"/>
      <c r="B3331" s="51"/>
      <c r="C3331" s="51"/>
      <c r="D3331" s="51"/>
      <c r="E3331" s="51"/>
      <c r="F3331" s="51"/>
      <c r="G3331" s="51"/>
      <c r="H3331" s="51"/>
      <c r="I3331" s="51"/>
      <c r="J3331" s="51"/>
      <c r="K3331" s="51"/>
      <c r="L3331" s="51"/>
      <c r="M3331" s="51"/>
      <c r="N3331" s="51"/>
      <c r="O3331" s="51"/>
      <c r="P3331" s="51"/>
      <c r="Q3331" s="51"/>
      <c r="R3331" s="51"/>
      <c r="S3331" s="51"/>
      <c r="T3331" s="51"/>
      <c r="U3331" s="51"/>
      <c r="V3331" s="51"/>
      <c r="W3331" s="51"/>
      <c r="X3331" s="51"/>
      <c r="Y3331" s="51"/>
      <c r="Z3331" s="51"/>
      <c r="AA3331" s="51"/>
      <c r="AB3331" s="51"/>
      <c r="AC3331" s="51"/>
      <c r="AD3331" s="51"/>
      <c r="AE3331" s="51"/>
      <c r="AF3331" s="51"/>
    </row>
    <row r="3332" spans="1:32">
      <c r="A3332" s="51"/>
      <c r="B3332" s="51"/>
      <c r="C3332" s="51"/>
      <c r="D3332" s="51"/>
      <c r="E3332" s="51"/>
      <c r="F3332" s="51"/>
      <c r="G3332" s="51"/>
      <c r="H3332" s="51"/>
      <c r="I3332" s="51"/>
      <c r="J3332" s="51"/>
      <c r="K3332" s="51"/>
      <c r="L3332" s="51"/>
      <c r="M3332" s="51"/>
      <c r="N3332" s="51"/>
      <c r="O3332" s="51"/>
      <c r="P3332" s="51"/>
      <c r="Q3332" s="51"/>
      <c r="R3332" s="51"/>
      <c r="S3332" s="51"/>
      <c r="T3332" s="51"/>
      <c r="U3332" s="51"/>
      <c r="V3332" s="51"/>
      <c r="W3332" s="51"/>
      <c r="X3332" s="51"/>
      <c r="Y3332" s="51"/>
      <c r="Z3332" s="51"/>
      <c r="AA3332" s="51"/>
      <c r="AB3332" s="51"/>
      <c r="AC3332" s="51"/>
      <c r="AD3332" s="51"/>
      <c r="AE3332" s="51"/>
      <c r="AF3332" s="51"/>
    </row>
    <row r="3333" spans="1:32">
      <c r="A3333" s="51"/>
      <c r="B3333" s="51"/>
      <c r="C3333" s="51"/>
      <c r="D3333" s="51"/>
      <c r="E3333" s="51"/>
      <c r="F3333" s="51"/>
      <c r="G3333" s="51"/>
      <c r="H3333" s="51"/>
      <c r="I3333" s="51"/>
      <c r="J3333" s="51"/>
      <c r="K3333" s="51"/>
      <c r="L3333" s="51"/>
      <c r="M3333" s="51"/>
      <c r="N3333" s="51"/>
      <c r="O3333" s="51"/>
      <c r="P3333" s="51"/>
      <c r="Q3333" s="51"/>
      <c r="R3333" s="51"/>
      <c r="S3333" s="51"/>
      <c r="T3333" s="51"/>
      <c r="U3333" s="51"/>
      <c r="V3333" s="51"/>
      <c r="W3333" s="51"/>
      <c r="X3333" s="51"/>
      <c r="Y3333" s="51"/>
      <c r="Z3333" s="51"/>
      <c r="AA3333" s="51"/>
      <c r="AB3333" s="51"/>
      <c r="AC3333" s="51"/>
      <c r="AD3333" s="51"/>
      <c r="AE3333" s="51"/>
      <c r="AF3333" s="51"/>
    </row>
    <row r="3334" spans="1:32">
      <c r="A3334" s="51"/>
      <c r="B3334" s="51"/>
      <c r="C3334" s="51"/>
      <c r="D3334" s="51"/>
      <c r="E3334" s="51"/>
      <c r="F3334" s="51"/>
      <c r="G3334" s="51"/>
      <c r="H3334" s="51"/>
      <c r="I3334" s="51"/>
      <c r="J3334" s="51"/>
      <c r="K3334" s="51"/>
      <c r="L3334" s="51"/>
      <c r="M3334" s="51"/>
      <c r="N3334" s="51"/>
      <c r="O3334" s="51"/>
      <c r="P3334" s="51"/>
      <c r="Q3334" s="51"/>
      <c r="R3334" s="51"/>
      <c r="S3334" s="51"/>
      <c r="T3334" s="51"/>
      <c r="U3334" s="51"/>
      <c r="V3334" s="51"/>
      <c r="W3334" s="51"/>
      <c r="X3334" s="51"/>
      <c r="Y3334" s="51"/>
      <c r="Z3334" s="51"/>
      <c r="AA3334" s="51"/>
      <c r="AB3334" s="51"/>
      <c r="AC3334" s="51"/>
      <c r="AD3334" s="51"/>
      <c r="AE3334" s="51"/>
      <c r="AF3334" s="51"/>
    </row>
    <row r="3335" spans="1:32">
      <c r="A3335" s="51"/>
      <c r="B3335" s="51"/>
      <c r="C3335" s="51"/>
      <c r="D3335" s="51"/>
      <c r="E3335" s="51"/>
      <c r="F3335" s="51"/>
      <c r="G3335" s="51"/>
      <c r="H3335" s="51"/>
      <c r="I3335" s="51"/>
      <c r="J3335" s="51"/>
      <c r="K3335" s="51"/>
      <c r="L3335" s="51"/>
      <c r="M3335" s="51"/>
      <c r="N3335" s="51"/>
      <c r="O3335" s="51"/>
      <c r="P3335" s="51"/>
      <c r="Q3335" s="51"/>
      <c r="R3335" s="51"/>
      <c r="S3335" s="51"/>
      <c r="T3335" s="51"/>
      <c r="U3335" s="51"/>
      <c r="V3335" s="51"/>
      <c r="W3335" s="51"/>
      <c r="X3335" s="51"/>
      <c r="Y3335" s="51"/>
      <c r="Z3335" s="51"/>
      <c r="AA3335" s="51"/>
      <c r="AB3335" s="51"/>
      <c r="AC3335" s="51"/>
      <c r="AD3335" s="51"/>
      <c r="AE3335" s="51"/>
      <c r="AF3335" s="51"/>
    </row>
    <row r="3336" spans="1:32">
      <c r="A3336" s="51"/>
      <c r="B3336" s="51"/>
      <c r="C3336" s="51"/>
      <c r="D3336" s="51"/>
      <c r="E3336" s="51"/>
      <c r="F3336" s="51"/>
      <c r="G3336" s="51"/>
      <c r="H3336" s="51"/>
      <c r="I3336" s="51"/>
      <c r="J3336" s="51"/>
      <c r="K3336" s="51"/>
      <c r="L3336" s="51"/>
      <c r="M3336" s="51"/>
      <c r="N3336" s="51"/>
      <c r="O3336" s="51"/>
      <c r="P3336" s="51"/>
      <c r="Q3336" s="51"/>
      <c r="R3336" s="51"/>
      <c r="S3336" s="51"/>
      <c r="T3336" s="51"/>
      <c r="U3336" s="51"/>
      <c r="V3336" s="51"/>
      <c r="W3336" s="51"/>
      <c r="X3336" s="51"/>
      <c r="Y3336" s="51"/>
      <c r="Z3336" s="51"/>
      <c r="AA3336" s="51"/>
      <c r="AB3336" s="51"/>
      <c r="AC3336" s="51"/>
      <c r="AD3336" s="51"/>
      <c r="AE3336" s="51"/>
      <c r="AF3336" s="51"/>
    </row>
    <row r="3337" spans="1:32">
      <c r="A3337" s="51"/>
      <c r="B3337" s="51"/>
      <c r="C3337" s="51"/>
      <c r="D3337" s="51"/>
      <c r="E3337" s="51"/>
      <c r="F3337" s="51"/>
      <c r="G3337" s="51"/>
      <c r="H3337" s="51"/>
      <c r="I3337" s="51"/>
      <c r="J3337" s="51"/>
      <c r="K3337" s="51"/>
      <c r="L3337" s="51"/>
      <c r="M3337" s="51"/>
      <c r="N3337" s="51"/>
      <c r="O3337" s="51"/>
      <c r="P3337" s="51"/>
      <c r="Q3337" s="51"/>
      <c r="R3337" s="51"/>
      <c r="S3337" s="51"/>
      <c r="T3337" s="51"/>
      <c r="U3337" s="51"/>
      <c r="V3337" s="51"/>
      <c r="W3337" s="51"/>
      <c r="X3337" s="51"/>
      <c r="Y3337" s="51"/>
      <c r="Z3337" s="51"/>
      <c r="AA3337" s="51"/>
      <c r="AB3337" s="51"/>
      <c r="AC3337" s="51"/>
      <c r="AD3337" s="51"/>
      <c r="AE3337" s="51"/>
      <c r="AF3337" s="51"/>
    </row>
    <row r="3338" spans="1:32">
      <c r="A3338" s="51"/>
      <c r="B3338" s="51"/>
      <c r="C3338" s="51"/>
      <c r="D3338" s="51"/>
      <c r="E3338" s="51"/>
      <c r="F3338" s="51"/>
      <c r="G3338" s="51"/>
      <c r="H3338" s="51"/>
      <c r="I3338" s="51"/>
      <c r="J3338" s="51"/>
      <c r="K3338" s="51"/>
      <c r="L3338" s="51"/>
      <c r="M3338" s="51"/>
      <c r="N3338" s="51"/>
      <c r="O3338" s="51"/>
      <c r="P3338" s="51"/>
      <c r="Q3338" s="51"/>
      <c r="R3338" s="51"/>
      <c r="S3338" s="51"/>
      <c r="T3338" s="51"/>
      <c r="U3338" s="51"/>
      <c r="V3338" s="51"/>
      <c r="W3338" s="51"/>
      <c r="X3338" s="51"/>
      <c r="Y3338" s="51"/>
      <c r="Z3338" s="51"/>
      <c r="AA3338" s="51"/>
      <c r="AB3338" s="51"/>
      <c r="AC3338" s="51"/>
      <c r="AD3338" s="51"/>
      <c r="AE3338" s="51"/>
      <c r="AF3338" s="51"/>
    </row>
    <row r="3339" spans="1:32">
      <c r="A3339" s="51"/>
      <c r="B3339" s="51"/>
      <c r="C3339" s="51"/>
      <c r="D3339" s="51"/>
      <c r="E3339" s="51"/>
      <c r="F3339" s="51"/>
      <c r="G3339" s="51"/>
      <c r="H3339" s="51"/>
      <c r="I3339" s="51"/>
      <c r="J3339" s="51"/>
      <c r="K3339" s="51"/>
      <c r="L3339" s="51"/>
      <c r="M3339" s="51"/>
      <c r="N3339" s="51"/>
      <c r="O3339" s="51"/>
      <c r="P3339" s="51"/>
      <c r="Q3339" s="51"/>
      <c r="R3339" s="51"/>
      <c r="S3339" s="51"/>
      <c r="T3339" s="51"/>
      <c r="U3339" s="51"/>
      <c r="V3339" s="51"/>
      <c r="W3339" s="51"/>
      <c r="X3339" s="51"/>
      <c r="Y3339" s="51"/>
      <c r="Z3339" s="51"/>
      <c r="AA3339" s="51"/>
      <c r="AB3339" s="51"/>
      <c r="AC3339" s="51"/>
      <c r="AD3339" s="51"/>
      <c r="AE3339" s="51"/>
      <c r="AF3339" s="51"/>
    </row>
    <row r="3340" spans="1:32">
      <c r="A3340" s="51"/>
      <c r="B3340" s="51"/>
      <c r="C3340" s="51"/>
      <c r="D3340" s="51"/>
      <c r="E3340" s="51"/>
      <c r="F3340" s="51"/>
      <c r="G3340" s="51"/>
      <c r="H3340" s="51"/>
      <c r="I3340" s="51"/>
      <c r="J3340" s="51"/>
      <c r="K3340" s="51"/>
      <c r="L3340" s="51"/>
      <c r="M3340" s="51"/>
      <c r="N3340" s="51"/>
      <c r="O3340" s="51"/>
      <c r="P3340" s="51"/>
      <c r="Q3340" s="51"/>
      <c r="R3340" s="51"/>
      <c r="S3340" s="51"/>
      <c r="T3340" s="51"/>
      <c r="U3340" s="51"/>
      <c r="V3340" s="51"/>
      <c r="W3340" s="51"/>
      <c r="X3340" s="51"/>
      <c r="Y3340" s="51"/>
      <c r="Z3340" s="51"/>
      <c r="AA3340" s="51"/>
      <c r="AB3340" s="51"/>
      <c r="AC3340" s="51"/>
      <c r="AD3340" s="51"/>
      <c r="AE3340" s="51"/>
      <c r="AF3340" s="51"/>
    </row>
    <row r="3341" spans="1:32">
      <c r="A3341" s="51"/>
      <c r="B3341" s="51"/>
      <c r="C3341" s="51"/>
      <c r="D3341" s="51"/>
      <c r="E3341" s="51"/>
      <c r="F3341" s="51"/>
      <c r="G3341" s="51"/>
      <c r="H3341" s="51"/>
      <c r="I3341" s="51"/>
      <c r="J3341" s="51"/>
      <c r="K3341" s="51"/>
      <c r="L3341" s="51"/>
      <c r="M3341" s="51"/>
      <c r="N3341" s="51"/>
      <c r="O3341" s="51"/>
      <c r="P3341" s="51"/>
      <c r="Q3341" s="51"/>
      <c r="R3341" s="51"/>
      <c r="S3341" s="51"/>
      <c r="T3341" s="51"/>
      <c r="U3341" s="51"/>
      <c r="V3341" s="51"/>
      <c r="W3341" s="51"/>
      <c r="X3341" s="51"/>
      <c r="Y3341" s="51"/>
      <c r="Z3341" s="51"/>
      <c r="AA3341" s="51"/>
      <c r="AB3341" s="51"/>
      <c r="AC3341" s="51"/>
      <c r="AD3341" s="51"/>
      <c r="AE3341" s="51"/>
      <c r="AF3341" s="51"/>
    </row>
    <row r="3342" spans="1:32">
      <c r="A3342" s="51"/>
      <c r="B3342" s="51"/>
      <c r="C3342" s="51"/>
      <c r="D3342" s="51"/>
      <c r="E3342" s="51"/>
      <c r="F3342" s="51"/>
      <c r="G3342" s="51"/>
      <c r="H3342" s="51"/>
      <c r="I3342" s="51"/>
      <c r="J3342" s="51"/>
      <c r="K3342" s="51"/>
      <c r="L3342" s="51"/>
      <c r="M3342" s="51"/>
      <c r="N3342" s="51"/>
      <c r="O3342" s="51"/>
      <c r="P3342" s="51"/>
      <c r="Q3342" s="51"/>
      <c r="R3342" s="51"/>
      <c r="S3342" s="51"/>
      <c r="T3342" s="51"/>
      <c r="U3342" s="51"/>
      <c r="V3342" s="51"/>
      <c r="W3342" s="51"/>
      <c r="X3342" s="51"/>
      <c r="Y3342" s="51"/>
      <c r="Z3342" s="51"/>
      <c r="AA3342" s="51"/>
      <c r="AB3342" s="51"/>
      <c r="AC3342" s="51"/>
      <c r="AD3342" s="51"/>
      <c r="AE3342" s="51"/>
      <c r="AF3342" s="51"/>
    </row>
    <row r="3343" spans="1:32">
      <c r="A3343" s="51"/>
      <c r="B3343" s="51"/>
      <c r="C3343" s="51"/>
      <c r="D3343" s="51"/>
      <c r="E3343" s="51"/>
      <c r="F3343" s="51"/>
      <c r="G3343" s="51"/>
      <c r="H3343" s="51"/>
      <c r="I3343" s="51"/>
      <c r="J3343" s="51"/>
      <c r="K3343" s="51"/>
      <c r="L3343" s="51"/>
      <c r="M3343" s="51"/>
      <c r="N3343" s="51"/>
      <c r="O3343" s="51"/>
      <c r="P3343" s="51"/>
      <c r="Q3343" s="51"/>
      <c r="R3343" s="51"/>
      <c r="S3343" s="51"/>
      <c r="T3343" s="51"/>
      <c r="U3343" s="51"/>
      <c r="V3343" s="51"/>
      <c r="W3343" s="51"/>
      <c r="X3343" s="51"/>
      <c r="Y3343" s="51"/>
      <c r="Z3343" s="51"/>
      <c r="AA3343" s="51"/>
      <c r="AB3343" s="51"/>
      <c r="AC3343" s="51"/>
      <c r="AD3343" s="51"/>
      <c r="AE3343" s="51"/>
      <c r="AF3343" s="51"/>
    </row>
    <row r="3344" spans="1:32">
      <c r="A3344" s="51"/>
      <c r="B3344" s="51"/>
      <c r="C3344" s="51"/>
      <c r="D3344" s="51"/>
      <c r="E3344" s="51"/>
      <c r="F3344" s="51"/>
      <c r="G3344" s="51"/>
      <c r="H3344" s="51"/>
      <c r="I3344" s="51"/>
      <c r="J3344" s="51"/>
      <c r="K3344" s="51"/>
      <c r="L3344" s="51"/>
      <c r="M3344" s="51"/>
      <c r="N3344" s="51"/>
      <c r="O3344" s="51"/>
      <c r="P3344" s="51"/>
      <c r="Q3344" s="51"/>
      <c r="R3344" s="51"/>
      <c r="S3344" s="51"/>
      <c r="T3344" s="51"/>
      <c r="U3344" s="51"/>
      <c r="V3344" s="51"/>
      <c r="W3344" s="51"/>
      <c r="X3344" s="51"/>
      <c r="Y3344" s="51"/>
      <c r="Z3344" s="51"/>
      <c r="AA3344" s="51"/>
      <c r="AB3344" s="51"/>
      <c r="AC3344" s="51"/>
      <c r="AD3344" s="51"/>
      <c r="AE3344" s="51"/>
      <c r="AF3344" s="51"/>
    </row>
    <row r="3345" spans="1:32">
      <c r="A3345" s="51"/>
      <c r="B3345" s="51"/>
      <c r="C3345" s="51"/>
      <c r="D3345" s="51"/>
      <c r="E3345" s="51"/>
      <c r="F3345" s="51"/>
      <c r="G3345" s="51"/>
      <c r="H3345" s="51"/>
      <c r="I3345" s="51"/>
      <c r="J3345" s="51"/>
      <c r="K3345" s="51"/>
      <c r="L3345" s="51"/>
      <c r="M3345" s="51"/>
      <c r="N3345" s="51"/>
      <c r="O3345" s="51"/>
      <c r="P3345" s="51"/>
      <c r="Q3345" s="51"/>
      <c r="R3345" s="51"/>
      <c r="S3345" s="51"/>
      <c r="T3345" s="51"/>
      <c r="U3345" s="51"/>
      <c r="V3345" s="51"/>
      <c r="W3345" s="51"/>
      <c r="X3345" s="51"/>
      <c r="Y3345" s="51"/>
      <c r="Z3345" s="51"/>
      <c r="AA3345" s="51"/>
      <c r="AB3345" s="51"/>
      <c r="AC3345" s="51"/>
      <c r="AD3345" s="51"/>
      <c r="AE3345" s="51"/>
      <c r="AF3345" s="51"/>
    </row>
    <row r="3346" spans="1:32">
      <c r="A3346" s="51"/>
      <c r="B3346" s="51"/>
      <c r="C3346" s="51"/>
      <c r="D3346" s="51"/>
      <c r="E3346" s="51"/>
      <c r="F3346" s="51"/>
      <c r="G3346" s="51"/>
      <c r="H3346" s="51"/>
      <c r="I3346" s="51"/>
      <c r="J3346" s="51"/>
      <c r="K3346" s="51"/>
      <c r="L3346" s="51"/>
      <c r="M3346" s="51"/>
      <c r="N3346" s="51"/>
      <c r="O3346" s="51"/>
      <c r="P3346" s="51"/>
      <c r="Q3346" s="51"/>
      <c r="R3346" s="51"/>
      <c r="S3346" s="51"/>
      <c r="T3346" s="51"/>
      <c r="U3346" s="51"/>
      <c r="V3346" s="51"/>
      <c r="W3346" s="51"/>
      <c r="X3346" s="51"/>
      <c r="Y3346" s="51"/>
      <c r="Z3346" s="51"/>
      <c r="AA3346" s="51"/>
      <c r="AB3346" s="51"/>
      <c r="AC3346" s="51"/>
      <c r="AD3346" s="51"/>
      <c r="AE3346" s="51"/>
      <c r="AF3346" s="51"/>
    </row>
    <row r="3347" spans="1:32">
      <c r="A3347" s="51"/>
      <c r="B3347" s="51"/>
      <c r="C3347" s="51"/>
      <c r="D3347" s="51"/>
      <c r="E3347" s="51"/>
      <c r="F3347" s="51"/>
      <c r="G3347" s="51"/>
      <c r="H3347" s="51"/>
      <c r="I3347" s="51"/>
      <c r="J3347" s="51"/>
      <c r="K3347" s="51"/>
      <c r="L3347" s="51"/>
      <c r="M3347" s="51"/>
      <c r="N3347" s="51"/>
      <c r="O3347" s="51"/>
      <c r="P3347" s="51"/>
      <c r="Q3347" s="51"/>
      <c r="R3347" s="51"/>
      <c r="S3347" s="51"/>
      <c r="T3347" s="51"/>
      <c r="U3347" s="51"/>
      <c r="V3347" s="51"/>
      <c r="W3347" s="51"/>
      <c r="X3347" s="51"/>
      <c r="Y3347" s="51"/>
      <c r="Z3347" s="51"/>
      <c r="AA3347" s="51"/>
      <c r="AB3347" s="51"/>
      <c r="AC3347" s="51"/>
      <c r="AD3347" s="51"/>
      <c r="AE3347" s="51"/>
      <c r="AF3347" s="51"/>
    </row>
    <row r="3348" spans="1:32">
      <c r="A3348" s="51"/>
      <c r="B3348" s="51"/>
      <c r="C3348" s="51"/>
      <c r="D3348" s="51"/>
      <c r="E3348" s="51"/>
      <c r="F3348" s="51"/>
      <c r="G3348" s="51"/>
      <c r="H3348" s="51"/>
      <c r="I3348" s="51"/>
      <c r="J3348" s="51"/>
      <c r="K3348" s="51"/>
      <c r="L3348" s="51"/>
      <c r="M3348" s="51"/>
      <c r="N3348" s="51"/>
      <c r="O3348" s="51"/>
      <c r="P3348" s="51"/>
      <c r="Q3348" s="51"/>
      <c r="R3348" s="51"/>
      <c r="S3348" s="51"/>
      <c r="T3348" s="51"/>
      <c r="U3348" s="51"/>
      <c r="V3348" s="51"/>
      <c r="W3348" s="51"/>
      <c r="X3348" s="51"/>
      <c r="Y3348" s="51"/>
      <c r="Z3348" s="51"/>
      <c r="AA3348" s="51"/>
      <c r="AB3348" s="51"/>
      <c r="AC3348" s="51"/>
      <c r="AD3348" s="51"/>
      <c r="AE3348" s="51"/>
      <c r="AF3348" s="51"/>
    </row>
    <row r="3349" spans="1:32">
      <c r="A3349" s="51"/>
      <c r="B3349" s="51"/>
      <c r="C3349" s="51"/>
      <c r="D3349" s="51"/>
      <c r="E3349" s="51"/>
      <c r="F3349" s="51"/>
      <c r="G3349" s="51"/>
      <c r="H3349" s="51"/>
      <c r="I3349" s="51"/>
      <c r="J3349" s="51"/>
      <c r="K3349" s="51"/>
      <c r="L3349" s="51"/>
      <c r="M3349" s="51"/>
      <c r="N3349" s="51"/>
      <c r="O3349" s="51"/>
      <c r="P3349" s="51"/>
      <c r="Q3349" s="51"/>
      <c r="R3349" s="51"/>
      <c r="S3349" s="51"/>
      <c r="T3349" s="51"/>
      <c r="U3349" s="51"/>
      <c r="V3349" s="51"/>
      <c r="W3349" s="51"/>
      <c r="X3349" s="51"/>
      <c r="Y3349" s="51"/>
      <c r="Z3349" s="51"/>
      <c r="AA3349" s="51"/>
      <c r="AB3349" s="51"/>
      <c r="AC3349" s="51"/>
      <c r="AD3349" s="51"/>
      <c r="AE3349" s="51"/>
      <c r="AF3349" s="51"/>
    </row>
    <row r="3350" spans="1:32">
      <c r="A3350" s="51"/>
      <c r="B3350" s="51"/>
      <c r="C3350" s="51"/>
      <c r="D3350" s="51"/>
      <c r="E3350" s="51"/>
      <c r="F3350" s="51"/>
      <c r="G3350" s="51"/>
      <c r="H3350" s="51"/>
      <c r="I3350" s="51"/>
      <c r="J3350" s="51"/>
      <c r="K3350" s="51"/>
      <c r="L3350" s="51"/>
      <c r="M3350" s="51"/>
      <c r="N3350" s="51"/>
      <c r="O3350" s="51"/>
      <c r="P3350" s="51"/>
      <c r="Q3350" s="51"/>
      <c r="R3350" s="51"/>
      <c r="S3350" s="51"/>
      <c r="T3350" s="51"/>
      <c r="U3350" s="51"/>
      <c r="V3350" s="51"/>
      <c r="W3350" s="51"/>
      <c r="X3350" s="51"/>
      <c r="Y3350" s="51"/>
      <c r="Z3350" s="51"/>
      <c r="AA3350" s="51"/>
      <c r="AB3350" s="51"/>
      <c r="AC3350" s="51"/>
      <c r="AD3350" s="51"/>
      <c r="AE3350" s="51"/>
      <c r="AF3350" s="51"/>
    </row>
    <row r="3351" spans="1:32">
      <c r="A3351" s="51"/>
      <c r="B3351" s="51"/>
      <c r="C3351" s="51"/>
      <c r="D3351" s="51"/>
      <c r="E3351" s="51"/>
      <c r="F3351" s="51"/>
      <c r="G3351" s="51"/>
      <c r="H3351" s="51"/>
      <c r="I3351" s="51"/>
      <c r="J3351" s="51"/>
      <c r="K3351" s="51"/>
      <c r="L3351" s="51"/>
      <c r="M3351" s="51"/>
      <c r="N3351" s="51"/>
      <c r="O3351" s="51"/>
      <c r="P3351" s="51"/>
      <c r="Q3351" s="51"/>
      <c r="R3351" s="51"/>
      <c r="S3351" s="51"/>
      <c r="T3351" s="51"/>
      <c r="U3351" s="51"/>
      <c r="V3351" s="51"/>
      <c r="W3351" s="51"/>
      <c r="X3351" s="51"/>
      <c r="Y3351" s="51"/>
      <c r="Z3351" s="51"/>
      <c r="AA3351" s="51"/>
      <c r="AB3351" s="51"/>
      <c r="AC3351" s="51"/>
      <c r="AD3351" s="51"/>
      <c r="AE3351" s="51"/>
      <c r="AF3351" s="51"/>
    </row>
    <row r="3352" spans="1:32">
      <c r="A3352" s="51"/>
      <c r="B3352" s="51"/>
      <c r="C3352" s="51"/>
      <c r="D3352" s="51"/>
      <c r="E3352" s="51"/>
      <c r="F3352" s="51"/>
      <c r="G3352" s="51"/>
      <c r="H3352" s="51"/>
      <c r="I3352" s="51"/>
      <c r="J3352" s="51"/>
      <c r="K3352" s="51"/>
      <c r="L3352" s="51"/>
      <c r="M3352" s="51"/>
      <c r="N3352" s="51"/>
      <c r="O3352" s="51"/>
      <c r="P3352" s="51"/>
      <c r="Q3352" s="51"/>
      <c r="R3352" s="51"/>
      <c r="S3352" s="51"/>
      <c r="T3352" s="51"/>
      <c r="U3352" s="51"/>
      <c r="V3352" s="51"/>
      <c r="W3352" s="51"/>
      <c r="X3352" s="51"/>
      <c r="Y3352" s="51"/>
      <c r="Z3352" s="51"/>
      <c r="AA3352" s="51"/>
      <c r="AB3352" s="51"/>
      <c r="AC3352" s="51"/>
      <c r="AD3352" s="51"/>
      <c r="AE3352" s="51"/>
      <c r="AF3352" s="51"/>
    </row>
    <row r="3353" spans="1:32">
      <c r="A3353" s="51"/>
      <c r="B3353" s="51"/>
      <c r="C3353" s="51"/>
      <c r="D3353" s="51"/>
      <c r="E3353" s="51"/>
      <c r="F3353" s="51"/>
      <c r="G3353" s="51"/>
      <c r="H3353" s="51"/>
      <c r="I3353" s="51"/>
      <c r="J3353" s="51"/>
      <c r="K3353" s="51"/>
      <c r="L3353" s="51"/>
      <c r="M3353" s="51"/>
      <c r="N3353" s="51"/>
      <c r="O3353" s="51"/>
      <c r="P3353" s="51"/>
      <c r="Q3353" s="51"/>
      <c r="R3353" s="51"/>
      <c r="S3353" s="51"/>
      <c r="T3353" s="51"/>
      <c r="U3353" s="51"/>
      <c r="V3353" s="51"/>
      <c r="W3353" s="51"/>
      <c r="X3353" s="51"/>
      <c r="Y3353" s="51"/>
      <c r="Z3353" s="51"/>
      <c r="AA3353" s="51"/>
      <c r="AB3353" s="51"/>
      <c r="AC3353" s="51"/>
      <c r="AD3353" s="51"/>
      <c r="AE3353" s="51"/>
      <c r="AF3353" s="51"/>
    </row>
    <row r="3354" spans="1:32">
      <c r="A3354" s="51"/>
      <c r="B3354" s="51"/>
      <c r="C3354" s="51"/>
      <c r="D3354" s="51"/>
      <c r="E3354" s="51"/>
      <c r="F3354" s="51"/>
      <c r="G3354" s="51"/>
      <c r="H3354" s="51"/>
      <c r="I3354" s="51"/>
      <c r="J3354" s="51"/>
      <c r="K3354" s="51"/>
      <c r="L3354" s="51"/>
      <c r="M3354" s="51"/>
      <c r="N3354" s="51"/>
      <c r="O3354" s="51"/>
      <c r="P3354" s="51"/>
      <c r="Q3354" s="51"/>
      <c r="R3354" s="51"/>
      <c r="S3354" s="51"/>
      <c r="T3354" s="51"/>
      <c r="U3354" s="51"/>
      <c r="V3354" s="51"/>
      <c r="W3354" s="51"/>
      <c r="X3354" s="51"/>
      <c r="Y3354" s="51"/>
      <c r="Z3354" s="51"/>
      <c r="AA3354" s="51"/>
      <c r="AB3354" s="51"/>
      <c r="AC3354" s="51"/>
      <c r="AD3354" s="51"/>
      <c r="AE3354" s="51"/>
      <c r="AF3354" s="51"/>
    </row>
    <row r="3355" spans="1:32">
      <c r="A3355" s="51"/>
      <c r="B3355" s="51"/>
      <c r="C3355" s="51"/>
      <c r="D3355" s="51"/>
      <c r="E3355" s="51"/>
      <c r="F3355" s="51"/>
      <c r="G3355" s="51"/>
      <c r="H3355" s="51"/>
      <c r="I3355" s="51"/>
      <c r="J3355" s="51"/>
      <c r="K3355" s="51"/>
      <c r="L3355" s="51"/>
      <c r="M3355" s="51"/>
      <c r="N3355" s="51"/>
      <c r="O3355" s="51"/>
      <c r="P3355" s="51"/>
      <c r="Q3355" s="51"/>
      <c r="R3355" s="51"/>
      <c r="S3355" s="51"/>
      <c r="T3355" s="51"/>
      <c r="U3355" s="51"/>
      <c r="V3355" s="51"/>
      <c r="W3355" s="51"/>
      <c r="X3355" s="51"/>
      <c r="Y3355" s="51"/>
      <c r="Z3355" s="51"/>
      <c r="AA3355" s="51"/>
      <c r="AB3355" s="51"/>
      <c r="AC3355" s="51"/>
      <c r="AD3355" s="51"/>
      <c r="AE3355" s="51"/>
      <c r="AF3355" s="51"/>
    </row>
    <row r="3356" spans="1:32">
      <c r="A3356" s="51"/>
      <c r="B3356" s="51"/>
      <c r="C3356" s="51"/>
      <c r="D3356" s="51"/>
      <c r="E3356" s="51"/>
      <c r="F3356" s="51"/>
      <c r="G3356" s="51"/>
      <c r="H3356" s="51"/>
      <c r="I3356" s="51"/>
      <c r="J3356" s="51"/>
      <c r="K3356" s="51"/>
      <c r="L3356" s="51"/>
      <c r="M3356" s="51"/>
      <c r="N3356" s="51"/>
      <c r="O3356" s="51"/>
      <c r="P3356" s="51"/>
      <c r="Q3356" s="51"/>
      <c r="R3356" s="51"/>
      <c r="S3356" s="51"/>
      <c r="T3356" s="51"/>
      <c r="U3356" s="51"/>
      <c r="V3356" s="51"/>
      <c r="W3356" s="51"/>
      <c r="X3356" s="51"/>
      <c r="Y3356" s="51"/>
      <c r="Z3356" s="51"/>
      <c r="AA3356" s="51"/>
      <c r="AB3356" s="51"/>
      <c r="AC3356" s="51"/>
      <c r="AD3356" s="51"/>
      <c r="AE3356" s="51"/>
      <c r="AF3356" s="51"/>
    </row>
    <row r="3357" spans="1:32">
      <c r="A3357" s="51"/>
      <c r="B3357" s="51"/>
      <c r="C3357" s="51"/>
      <c r="D3357" s="51"/>
      <c r="E3357" s="51"/>
      <c r="F3357" s="51"/>
      <c r="G3357" s="51"/>
      <c r="H3357" s="51"/>
      <c r="I3357" s="51"/>
      <c r="J3357" s="51"/>
      <c r="K3357" s="51"/>
      <c r="L3357" s="51"/>
      <c r="M3357" s="51"/>
      <c r="N3357" s="51"/>
      <c r="O3357" s="51"/>
      <c r="P3357" s="51"/>
      <c r="Q3357" s="51"/>
      <c r="R3357" s="51"/>
      <c r="S3357" s="51"/>
      <c r="T3357" s="51"/>
      <c r="U3357" s="51"/>
      <c r="V3357" s="51"/>
      <c r="W3357" s="51"/>
      <c r="X3357" s="51"/>
      <c r="Y3357" s="51"/>
      <c r="Z3357" s="51"/>
      <c r="AA3357" s="51"/>
      <c r="AB3357" s="51"/>
      <c r="AC3357" s="51"/>
      <c r="AD3357" s="51"/>
      <c r="AE3357" s="51"/>
      <c r="AF3357" s="51"/>
    </row>
    <row r="3358" spans="1:32">
      <c r="A3358" s="51"/>
      <c r="B3358" s="51"/>
      <c r="C3358" s="51"/>
      <c r="D3358" s="51"/>
      <c r="E3358" s="51"/>
      <c r="F3358" s="51"/>
      <c r="G3358" s="51"/>
      <c r="H3358" s="51"/>
      <c r="I3358" s="51"/>
      <c r="J3358" s="51"/>
      <c r="K3358" s="51"/>
      <c r="L3358" s="51"/>
      <c r="M3358" s="51"/>
      <c r="N3358" s="51"/>
      <c r="O3358" s="51"/>
      <c r="P3358" s="51"/>
      <c r="Q3358" s="51"/>
      <c r="R3358" s="51"/>
      <c r="S3358" s="51"/>
      <c r="T3358" s="51"/>
      <c r="U3358" s="51"/>
      <c r="V3358" s="51"/>
      <c r="W3358" s="51"/>
      <c r="X3358" s="51"/>
      <c r="Y3358" s="51"/>
      <c r="Z3358" s="51"/>
      <c r="AA3358" s="51"/>
      <c r="AB3358" s="51"/>
      <c r="AC3358" s="51"/>
      <c r="AD3358" s="51"/>
      <c r="AE3358" s="51"/>
      <c r="AF3358" s="51"/>
    </row>
    <row r="3359" spans="1:32">
      <c r="A3359" s="51"/>
      <c r="B3359" s="51"/>
      <c r="C3359" s="51"/>
      <c r="D3359" s="51"/>
      <c r="E3359" s="51"/>
      <c r="F3359" s="51"/>
      <c r="G3359" s="51"/>
      <c r="H3359" s="51"/>
      <c r="I3359" s="51"/>
      <c r="J3359" s="51"/>
      <c r="K3359" s="51"/>
      <c r="L3359" s="51"/>
      <c r="M3359" s="51"/>
      <c r="N3359" s="51"/>
      <c r="O3359" s="51"/>
      <c r="P3359" s="51"/>
      <c r="Q3359" s="51"/>
      <c r="R3359" s="51"/>
      <c r="S3359" s="51"/>
      <c r="T3359" s="51"/>
      <c r="U3359" s="51"/>
      <c r="V3359" s="51"/>
      <c r="W3359" s="51"/>
      <c r="X3359" s="51"/>
      <c r="Y3359" s="51"/>
      <c r="Z3359" s="51"/>
      <c r="AA3359" s="51"/>
      <c r="AB3359" s="51"/>
      <c r="AC3359" s="51"/>
      <c r="AD3359" s="51"/>
      <c r="AE3359" s="51"/>
      <c r="AF3359" s="51"/>
    </row>
    <row r="3360" spans="1:32">
      <c r="A3360" s="51"/>
      <c r="B3360" s="51"/>
      <c r="C3360" s="51"/>
      <c r="D3360" s="51"/>
      <c r="E3360" s="51"/>
      <c r="F3360" s="51"/>
      <c r="G3360" s="51"/>
      <c r="H3360" s="51"/>
      <c r="I3360" s="51"/>
      <c r="J3360" s="51"/>
      <c r="K3360" s="51"/>
      <c r="L3360" s="51"/>
      <c r="M3360" s="51"/>
      <c r="N3360" s="51"/>
      <c r="O3360" s="51"/>
      <c r="P3360" s="51"/>
      <c r="Q3360" s="51"/>
      <c r="R3360" s="51"/>
      <c r="S3360" s="51"/>
      <c r="T3360" s="51"/>
      <c r="U3360" s="51"/>
      <c r="V3360" s="51"/>
      <c r="W3360" s="51"/>
      <c r="X3360" s="51"/>
      <c r="Y3360" s="51"/>
      <c r="Z3360" s="51"/>
      <c r="AA3360" s="51"/>
      <c r="AB3360" s="51"/>
      <c r="AC3360" s="51"/>
      <c r="AD3360" s="51"/>
      <c r="AE3360" s="51"/>
      <c r="AF3360" s="51"/>
    </row>
    <row r="3361" spans="1:32">
      <c r="A3361" s="51"/>
      <c r="B3361" s="51"/>
      <c r="C3361" s="51"/>
      <c r="D3361" s="51"/>
      <c r="E3361" s="51"/>
      <c r="F3361" s="51"/>
      <c r="G3361" s="51"/>
      <c r="H3361" s="51"/>
      <c r="I3361" s="51"/>
      <c r="J3361" s="51"/>
      <c r="K3361" s="51"/>
      <c r="L3361" s="51"/>
      <c r="M3361" s="51"/>
      <c r="N3361" s="51"/>
      <c r="O3361" s="51"/>
      <c r="P3361" s="51"/>
      <c r="Q3361" s="51"/>
      <c r="R3361" s="51"/>
      <c r="S3361" s="51"/>
      <c r="T3361" s="51"/>
      <c r="U3361" s="51"/>
      <c r="V3361" s="51"/>
      <c r="W3361" s="51"/>
      <c r="X3361" s="51"/>
      <c r="Y3361" s="51"/>
      <c r="Z3361" s="51"/>
      <c r="AA3361" s="51"/>
      <c r="AB3361" s="51"/>
      <c r="AC3361" s="51"/>
      <c r="AD3361" s="51"/>
      <c r="AE3361" s="51"/>
      <c r="AF3361" s="51"/>
    </row>
    <row r="3362" spans="1:32">
      <c r="A3362" s="51"/>
      <c r="B3362" s="51"/>
      <c r="C3362" s="51"/>
      <c r="D3362" s="51"/>
      <c r="E3362" s="51"/>
      <c r="F3362" s="51"/>
      <c r="G3362" s="51"/>
      <c r="H3362" s="51"/>
      <c r="I3362" s="51"/>
      <c r="J3362" s="51"/>
      <c r="K3362" s="51"/>
      <c r="L3362" s="51"/>
      <c r="M3362" s="51"/>
      <c r="N3362" s="51"/>
      <c r="O3362" s="51"/>
      <c r="P3362" s="51"/>
      <c r="Q3362" s="51"/>
      <c r="R3362" s="51"/>
      <c r="S3362" s="51"/>
      <c r="T3362" s="51"/>
      <c r="U3362" s="51"/>
      <c r="V3362" s="51"/>
      <c r="W3362" s="51"/>
      <c r="X3362" s="51"/>
      <c r="Y3362" s="51"/>
      <c r="Z3362" s="51"/>
      <c r="AA3362" s="51"/>
      <c r="AB3362" s="51"/>
      <c r="AC3362" s="51"/>
      <c r="AD3362" s="51"/>
      <c r="AE3362" s="51"/>
      <c r="AF3362" s="51"/>
    </row>
    <row r="3363" spans="1:32">
      <c r="A3363" s="51"/>
      <c r="B3363" s="51"/>
      <c r="C3363" s="51"/>
      <c r="D3363" s="51"/>
      <c r="E3363" s="51"/>
      <c r="F3363" s="51"/>
      <c r="G3363" s="51"/>
      <c r="H3363" s="51"/>
      <c r="I3363" s="51"/>
      <c r="J3363" s="51"/>
      <c r="K3363" s="51"/>
      <c r="L3363" s="51"/>
      <c r="M3363" s="51"/>
      <c r="N3363" s="51"/>
      <c r="O3363" s="51"/>
      <c r="P3363" s="51"/>
      <c r="Q3363" s="51"/>
      <c r="R3363" s="51"/>
      <c r="S3363" s="51"/>
      <c r="T3363" s="51"/>
      <c r="U3363" s="51"/>
      <c r="V3363" s="51"/>
      <c r="W3363" s="51"/>
      <c r="X3363" s="51"/>
      <c r="Y3363" s="51"/>
      <c r="Z3363" s="51"/>
      <c r="AA3363" s="51"/>
      <c r="AB3363" s="51"/>
      <c r="AC3363" s="51"/>
      <c r="AD3363" s="51"/>
      <c r="AE3363" s="51"/>
      <c r="AF3363" s="51"/>
    </row>
    <row r="3364" spans="1:32">
      <c r="A3364" s="51"/>
      <c r="B3364" s="51"/>
      <c r="C3364" s="51"/>
      <c r="D3364" s="51"/>
      <c r="E3364" s="51"/>
      <c r="F3364" s="51"/>
      <c r="G3364" s="51"/>
      <c r="H3364" s="51"/>
      <c r="I3364" s="51"/>
      <c r="J3364" s="51"/>
      <c r="K3364" s="51"/>
      <c r="L3364" s="51"/>
      <c r="M3364" s="51"/>
      <c r="N3364" s="51"/>
      <c r="O3364" s="51"/>
      <c r="P3364" s="51"/>
      <c r="Q3364" s="51"/>
      <c r="R3364" s="51"/>
      <c r="S3364" s="51"/>
      <c r="T3364" s="51"/>
      <c r="U3364" s="51"/>
      <c r="V3364" s="51"/>
      <c r="W3364" s="51"/>
      <c r="X3364" s="51"/>
      <c r="Y3364" s="51"/>
      <c r="Z3364" s="51"/>
      <c r="AA3364" s="51"/>
      <c r="AB3364" s="51"/>
      <c r="AC3364" s="51"/>
      <c r="AD3364" s="51"/>
      <c r="AE3364" s="51"/>
      <c r="AF3364" s="51"/>
    </row>
    <row r="3365" spans="1:32">
      <c r="A3365" s="51"/>
      <c r="B3365" s="51"/>
      <c r="C3365" s="51"/>
      <c r="D3365" s="51"/>
      <c r="E3365" s="51"/>
      <c r="F3365" s="51"/>
      <c r="G3365" s="51"/>
      <c r="H3365" s="51"/>
      <c r="I3365" s="51"/>
      <c r="J3365" s="51"/>
      <c r="K3365" s="51"/>
      <c r="L3365" s="51"/>
      <c r="M3365" s="51"/>
      <c r="N3365" s="51"/>
      <c r="O3365" s="51"/>
      <c r="P3365" s="51"/>
      <c r="Q3365" s="51"/>
      <c r="R3365" s="51"/>
      <c r="S3365" s="51"/>
      <c r="T3365" s="51"/>
      <c r="U3365" s="51"/>
      <c r="V3365" s="51"/>
      <c r="W3365" s="51"/>
      <c r="X3365" s="51"/>
      <c r="Y3365" s="51"/>
      <c r="Z3365" s="51"/>
      <c r="AA3365" s="51"/>
      <c r="AB3365" s="51"/>
      <c r="AC3365" s="51"/>
      <c r="AD3365" s="51"/>
      <c r="AE3365" s="51"/>
      <c r="AF3365" s="51"/>
    </row>
    <row r="3366" spans="1:32">
      <c r="A3366" s="51"/>
      <c r="B3366" s="51"/>
      <c r="C3366" s="51"/>
      <c r="D3366" s="51"/>
      <c r="E3366" s="51"/>
      <c r="F3366" s="51"/>
      <c r="G3366" s="51"/>
      <c r="H3366" s="51"/>
      <c r="I3366" s="51"/>
      <c r="J3366" s="51"/>
      <c r="K3366" s="51"/>
      <c r="L3366" s="51"/>
      <c r="M3366" s="51"/>
      <c r="N3366" s="51"/>
      <c r="O3366" s="51"/>
      <c r="P3366" s="51"/>
      <c r="Q3366" s="51"/>
      <c r="R3366" s="51"/>
      <c r="S3366" s="51"/>
      <c r="T3366" s="51"/>
      <c r="U3366" s="51"/>
      <c r="V3366" s="51"/>
      <c r="W3366" s="51"/>
      <c r="X3366" s="51"/>
      <c r="Y3366" s="51"/>
      <c r="Z3366" s="51"/>
      <c r="AA3366" s="51"/>
      <c r="AB3366" s="51"/>
      <c r="AC3366" s="51"/>
      <c r="AD3366" s="51"/>
      <c r="AE3366" s="51"/>
      <c r="AF3366" s="51"/>
    </row>
    <row r="3367" spans="1:32">
      <c r="A3367" s="51"/>
      <c r="B3367" s="51"/>
      <c r="C3367" s="51"/>
      <c r="D3367" s="51"/>
      <c r="E3367" s="51"/>
      <c r="F3367" s="51"/>
      <c r="G3367" s="51"/>
      <c r="H3367" s="51"/>
      <c r="I3367" s="51"/>
      <c r="J3367" s="51"/>
      <c r="K3367" s="51"/>
      <c r="L3367" s="51"/>
      <c r="M3367" s="51"/>
      <c r="N3367" s="51"/>
      <c r="O3367" s="51"/>
      <c r="P3367" s="51"/>
      <c r="Q3367" s="51"/>
      <c r="R3367" s="51"/>
      <c r="S3367" s="51"/>
      <c r="T3367" s="51"/>
      <c r="U3367" s="51"/>
      <c r="V3367" s="51"/>
      <c r="W3367" s="51"/>
      <c r="X3367" s="51"/>
      <c r="Y3367" s="51"/>
      <c r="Z3367" s="51"/>
      <c r="AA3367" s="51"/>
      <c r="AB3367" s="51"/>
      <c r="AC3367" s="51"/>
      <c r="AD3367" s="51"/>
      <c r="AE3367" s="51"/>
      <c r="AF3367" s="51"/>
    </row>
    <row r="3368" spans="1:32">
      <c r="A3368" s="51"/>
      <c r="B3368" s="51"/>
      <c r="C3368" s="51"/>
      <c r="D3368" s="51"/>
      <c r="E3368" s="51"/>
      <c r="F3368" s="51"/>
      <c r="G3368" s="51"/>
      <c r="H3368" s="51"/>
      <c r="I3368" s="51"/>
      <c r="J3368" s="51"/>
      <c r="K3368" s="51"/>
      <c r="L3368" s="51"/>
      <c r="M3368" s="51"/>
      <c r="N3368" s="51"/>
      <c r="O3368" s="51"/>
      <c r="P3368" s="51"/>
      <c r="Q3368" s="51"/>
      <c r="R3368" s="51"/>
      <c r="S3368" s="51"/>
      <c r="T3368" s="51"/>
      <c r="U3368" s="51"/>
      <c r="V3368" s="51"/>
      <c r="W3368" s="51"/>
      <c r="X3368" s="51"/>
      <c r="Y3368" s="51"/>
      <c r="Z3368" s="51"/>
      <c r="AA3368" s="51"/>
      <c r="AB3368" s="51"/>
      <c r="AC3368" s="51"/>
      <c r="AD3368" s="51"/>
      <c r="AE3368" s="51"/>
      <c r="AF3368" s="51"/>
    </row>
    <row r="3369" spans="1:32">
      <c r="A3369" s="51"/>
      <c r="B3369" s="51"/>
      <c r="C3369" s="51"/>
      <c r="D3369" s="51"/>
      <c r="E3369" s="51"/>
      <c r="F3369" s="51"/>
      <c r="G3369" s="51"/>
      <c r="H3369" s="51"/>
      <c r="I3369" s="51"/>
      <c r="J3369" s="51"/>
      <c r="K3369" s="51"/>
      <c r="L3369" s="51"/>
      <c r="M3369" s="51"/>
      <c r="N3369" s="51"/>
      <c r="O3369" s="51"/>
      <c r="P3369" s="51"/>
      <c r="Q3369" s="51"/>
      <c r="R3369" s="51"/>
      <c r="S3369" s="51"/>
      <c r="T3369" s="51"/>
      <c r="U3369" s="51"/>
      <c r="V3369" s="51"/>
      <c r="W3369" s="51"/>
      <c r="X3369" s="51"/>
      <c r="Y3369" s="51"/>
      <c r="Z3369" s="51"/>
      <c r="AA3369" s="51"/>
      <c r="AB3369" s="51"/>
      <c r="AC3369" s="51"/>
      <c r="AD3369" s="51"/>
      <c r="AE3369" s="51"/>
      <c r="AF3369" s="51"/>
    </row>
    <row r="3370" spans="1:32">
      <c r="A3370" s="51"/>
      <c r="B3370" s="51"/>
      <c r="C3370" s="51"/>
      <c r="D3370" s="51"/>
      <c r="E3370" s="51"/>
      <c r="F3370" s="51"/>
      <c r="G3370" s="51"/>
      <c r="H3370" s="51"/>
      <c r="I3370" s="51"/>
      <c r="J3370" s="51"/>
      <c r="K3370" s="51"/>
      <c r="L3370" s="51"/>
      <c r="M3370" s="51"/>
      <c r="N3370" s="51"/>
      <c r="O3370" s="51"/>
      <c r="P3370" s="51"/>
      <c r="Q3370" s="51"/>
      <c r="R3370" s="51"/>
      <c r="S3370" s="51"/>
      <c r="T3370" s="51"/>
      <c r="U3370" s="51"/>
      <c r="V3370" s="51"/>
      <c r="W3370" s="51"/>
      <c r="X3370" s="51"/>
      <c r="Y3370" s="51"/>
      <c r="Z3370" s="51"/>
      <c r="AA3370" s="51"/>
      <c r="AB3370" s="51"/>
      <c r="AC3370" s="51"/>
      <c r="AD3370" s="51"/>
      <c r="AE3370" s="51"/>
      <c r="AF3370" s="51"/>
    </row>
    <row r="3371" spans="1:32">
      <c r="A3371" s="51"/>
      <c r="B3371" s="51"/>
      <c r="C3371" s="51"/>
      <c r="D3371" s="51"/>
      <c r="E3371" s="51"/>
      <c r="F3371" s="51"/>
      <c r="G3371" s="51"/>
      <c r="H3371" s="51"/>
      <c r="I3371" s="51"/>
      <c r="J3371" s="51"/>
      <c r="K3371" s="51"/>
      <c r="L3371" s="51"/>
      <c r="M3371" s="51"/>
      <c r="N3371" s="51"/>
      <c r="O3371" s="51"/>
      <c r="P3371" s="51"/>
      <c r="Q3371" s="51"/>
      <c r="R3371" s="51"/>
      <c r="S3371" s="51"/>
      <c r="T3371" s="51"/>
      <c r="U3371" s="51"/>
      <c r="V3371" s="51"/>
      <c r="W3371" s="51"/>
      <c r="X3371" s="51"/>
      <c r="Y3371" s="51"/>
      <c r="Z3371" s="51"/>
      <c r="AA3371" s="51"/>
      <c r="AB3371" s="51"/>
      <c r="AC3371" s="51"/>
      <c r="AD3371" s="51"/>
      <c r="AE3371" s="51"/>
      <c r="AF3371" s="51"/>
    </row>
    <row r="3372" spans="1:32">
      <c r="A3372" s="51"/>
      <c r="B3372" s="51"/>
      <c r="C3372" s="51"/>
      <c r="D3372" s="51"/>
      <c r="E3372" s="51"/>
      <c r="F3372" s="51"/>
      <c r="G3372" s="51"/>
      <c r="H3372" s="51"/>
      <c r="I3372" s="51"/>
      <c r="J3372" s="51"/>
      <c r="K3372" s="51"/>
      <c r="L3372" s="51"/>
      <c r="M3372" s="51"/>
      <c r="N3372" s="51"/>
      <c r="O3372" s="51"/>
      <c r="P3372" s="51"/>
      <c r="Q3372" s="51"/>
      <c r="R3372" s="51"/>
      <c r="S3372" s="51"/>
      <c r="T3372" s="51"/>
      <c r="U3372" s="51"/>
      <c r="V3372" s="51"/>
      <c r="W3372" s="51"/>
      <c r="X3372" s="51"/>
      <c r="Y3372" s="51"/>
      <c r="Z3372" s="51"/>
      <c r="AA3372" s="51"/>
      <c r="AB3372" s="51"/>
      <c r="AC3372" s="51"/>
      <c r="AD3372" s="51"/>
      <c r="AE3372" s="51"/>
      <c r="AF3372" s="51"/>
    </row>
    <row r="3373" spans="1:32">
      <c r="A3373" s="51"/>
      <c r="B3373" s="51"/>
      <c r="C3373" s="51"/>
      <c r="D3373" s="51"/>
      <c r="E3373" s="51"/>
      <c r="F3373" s="51"/>
      <c r="G3373" s="51"/>
      <c r="H3373" s="51"/>
      <c r="I3373" s="51"/>
      <c r="J3373" s="51"/>
      <c r="K3373" s="51"/>
      <c r="L3373" s="51"/>
      <c r="M3373" s="51"/>
      <c r="N3373" s="51"/>
      <c r="O3373" s="51"/>
      <c r="P3373" s="51"/>
      <c r="Q3373" s="51"/>
      <c r="R3373" s="51"/>
      <c r="S3373" s="51"/>
      <c r="T3373" s="51"/>
      <c r="U3373" s="51"/>
      <c r="V3373" s="51"/>
      <c r="W3373" s="51"/>
      <c r="X3373" s="51"/>
      <c r="Y3373" s="51"/>
      <c r="Z3373" s="51"/>
      <c r="AA3373" s="51"/>
      <c r="AB3373" s="51"/>
      <c r="AC3373" s="51"/>
      <c r="AD3373" s="51"/>
      <c r="AE3373" s="51"/>
      <c r="AF3373" s="51"/>
    </row>
    <row r="3374" spans="1:32">
      <c r="A3374" s="51"/>
      <c r="B3374" s="51"/>
      <c r="C3374" s="51"/>
      <c r="D3374" s="51"/>
      <c r="E3374" s="51"/>
      <c r="F3374" s="51"/>
      <c r="G3374" s="51"/>
      <c r="H3374" s="51"/>
      <c r="I3374" s="51"/>
      <c r="J3374" s="51"/>
      <c r="K3374" s="51"/>
      <c r="L3374" s="51"/>
      <c r="M3374" s="51"/>
      <c r="N3374" s="51"/>
      <c r="O3374" s="51"/>
      <c r="P3374" s="51"/>
      <c r="Q3374" s="51"/>
      <c r="R3374" s="51"/>
      <c r="S3374" s="51"/>
      <c r="T3374" s="51"/>
      <c r="U3374" s="51"/>
      <c r="V3374" s="51"/>
      <c r="W3374" s="51"/>
      <c r="X3374" s="51"/>
      <c r="Y3374" s="51"/>
      <c r="Z3374" s="51"/>
      <c r="AA3374" s="51"/>
      <c r="AB3374" s="51"/>
      <c r="AC3374" s="51"/>
      <c r="AD3374" s="51"/>
      <c r="AE3374" s="51"/>
      <c r="AF3374" s="51"/>
    </row>
    <row r="3375" spans="1:32">
      <c r="A3375" s="51"/>
      <c r="B3375" s="51"/>
      <c r="C3375" s="51"/>
      <c r="D3375" s="51"/>
      <c r="E3375" s="51"/>
      <c r="F3375" s="51"/>
      <c r="G3375" s="51"/>
      <c r="H3375" s="51"/>
      <c r="I3375" s="51"/>
      <c r="J3375" s="51"/>
      <c r="K3375" s="51"/>
      <c r="L3375" s="51"/>
      <c r="M3375" s="51"/>
      <c r="N3375" s="51"/>
      <c r="O3375" s="51"/>
      <c r="P3375" s="51"/>
      <c r="Q3375" s="51"/>
      <c r="R3375" s="51"/>
      <c r="S3375" s="51"/>
      <c r="T3375" s="51"/>
      <c r="U3375" s="51"/>
      <c r="V3375" s="51"/>
      <c r="W3375" s="51"/>
      <c r="X3375" s="51"/>
      <c r="Y3375" s="51"/>
      <c r="Z3375" s="51"/>
      <c r="AA3375" s="51"/>
      <c r="AB3375" s="51"/>
      <c r="AC3375" s="51"/>
      <c r="AD3375" s="51"/>
      <c r="AE3375" s="51"/>
      <c r="AF3375" s="51"/>
    </row>
    <row r="3376" spans="1:32">
      <c r="A3376" s="51"/>
      <c r="B3376" s="51"/>
      <c r="C3376" s="51"/>
      <c r="D3376" s="51"/>
      <c r="E3376" s="51"/>
      <c r="F3376" s="51"/>
      <c r="G3376" s="51"/>
      <c r="H3376" s="51"/>
      <c r="I3376" s="51"/>
      <c r="J3376" s="51"/>
      <c r="K3376" s="51"/>
      <c r="L3376" s="51"/>
      <c r="M3376" s="51"/>
      <c r="N3376" s="51"/>
      <c r="O3376" s="51"/>
      <c r="P3376" s="51"/>
      <c r="Q3376" s="51"/>
      <c r="R3376" s="51"/>
      <c r="S3376" s="51"/>
      <c r="T3376" s="51"/>
      <c r="U3376" s="51"/>
      <c r="V3376" s="51"/>
      <c r="W3376" s="51"/>
      <c r="X3376" s="51"/>
      <c r="Y3376" s="51"/>
      <c r="Z3376" s="51"/>
      <c r="AA3376" s="51"/>
      <c r="AB3376" s="51"/>
      <c r="AC3376" s="51"/>
      <c r="AD3376" s="51"/>
      <c r="AE3376" s="51"/>
      <c r="AF3376" s="51"/>
    </row>
    <row r="3377" spans="1:32">
      <c r="A3377" s="51"/>
      <c r="B3377" s="51"/>
      <c r="C3377" s="51"/>
      <c r="D3377" s="51"/>
      <c r="E3377" s="51"/>
      <c r="F3377" s="51"/>
      <c r="G3377" s="51"/>
      <c r="H3377" s="51"/>
      <c r="I3377" s="51"/>
      <c r="J3377" s="51"/>
      <c r="K3377" s="51"/>
      <c r="L3377" s="51"/>
      <c r="M3377" s="51"/>
      <c r="N3377" s="51"/>
      <c r="O3377" s="51"/>
      <c r="P3377" s="51"/>
      <c r="Q3377" s="51"/>
      <c r="R3377" s="51"/>
      <c r="S3377" s="51"/>
      <c r="T3377" s="51"/>
      <c r="U3377" s="51"/>
      <c r="V3377" s="51"/>
      <c r="W3377" s="51"/>
      <c r="X3377" s="51"/>
      <c r="Y3377" s="51"/>
      <c r="Z3377" s="51"/>
      <c r="AA3377" s="51"/>
      <c r="AB3377" s="51"/>
      <c r="AC3377" s="51"/>
      <c r="AD3377" s="51"/>
      <c r="AE3377" s="51"/>
      <c r="AF3377" s="51"/>
    </row>
    <row r="3378" spans="1:32">
      <c r="A3378" s="51"/>
      <c r="B3378" s="51"/>
      <c r="C3378" s="51"/>
      <c r="D3378" s="51"/>
      <c r="E3378" s="51"/>
      <c r="F3378" s="51"/>
      <c r="G3378" s="51"/>
      <c r="H3378" s="51"/>
      <c r="I3378" s="51"/>
      <c r="J3378" s="51"/>
      <c r="K3378" s="51"/>
      <c r="L3378" s="51"/>
      <c r="M3378" s="51"/>
      <c r="N3378" s="51"/>
      <c r="O3378" s="51"/>
      <c r="P3378" s="51"/>
      <c r="Q3378" s="51"/>
      <c r="R3378" s="51"/>
      <c r="S3378" s="51"/>
      <c r="T3378" s="51"/>
      <c r="U3378" s="51"/>
      <c r="V3378" s="51"/>
      <c r="W3378" s="51"/>
      <c r="X3378" s="51"/>
      <c r="Y3378" s="51"/>
      <c r="Z3378" s="51"/>
      <c r="AA3378" s="51"/>
      <c r="AB3378" s="51"/>
      <c r="AC3378" s="51"/>
      <c r="AD3378" s="51"/>
      <c r="AE3378" s="51"/>
      <c r="AF3378" s="51"/>
    </row>
    <row r="3379" spans="1:32">
      <c r="A3379" s="51"/>
      <c r="B3379" s="51"/>
      <c r="C3379" s="51"/>
      <c r="D3379" s="51"/>
      <c r="E3379" s="51"/>
      <c r="F3379" s="51"/>
      <c r="G3379" s="51"/>
      <c r="H3379" s="51"/>
      <c r="I3379" s="51"/>
      <c r="J3379" s="51"/>
      <c r="K3379" s="51"/>
      <c r="L3379" s="51"/>
      <c r="M3379" s="51"/>
      <c r="N3379" s="51"/>
      <c r="O3379" s="51"/>
      <c r="P3379" s="51"/>
      <c r="Q3379" s="51"/>
      <c r="R3379" s="51"/>
      <c r="S3379" s="51"/>
      <c r="T3379" s="51"/>
      <c r="U3379" s="51"/>
      <c r="V3379" s="51"/>
      <c r="W3379" s="51"/>
      <c r="X3379" s="51"/>
      <c r="Y3379" s="51"/>
      <c r="Z3379" s="51"/>
      <c r="AA3379" s="51"/>
      <c r="AB3379" s="51"/>
      <c r="AC3379" s="51"/>
      <c r="AD3379" s="51"/>
      <c r="AE3379" s="51"/>
      <c r="AF3379" s="51"/>
    </row>
    <row r="3380" spans="1:32">
      <c r="A3380" s="51"/>
      <c r="B3380" s="51"/>
      <c r="C3380" s="51"/>
      <c r="D3380" s="51"/>
      <c r="E3380" s="51"/>
      <c r="F3380" s="51"/>
      <c r="G3380" s="51"/>
      <c r="H3380" s="51"/>
      <c r="I3380" s="51"/>
      <c r="J3380" s="51"/>
      <c r="K3380" s="51"/>
      <c r="L3380" s="51"/>
      <c r="M3380" s="51"/>
      <c r="N3380" s="51"/>
      <c r="O3380" s="51"/>
      <c r="P3380" s="51"/>
      <c r="Q3380" s="51"/>
      <c r="R3380" s="51"/>
      <c r="S3380" s="51"/>
      <c r="T3380" s="51"/>
      <c r="U3380" s="51"/>
      <c r="V3380" s="51"/>
      <c r="W3380" s="51"/>
      <c r="X3380" s="51"/>
      <c r="Y3380" s="51"/>
      <c r="Z3380" s="51"/>
      <c r="AA3380" s="51"/>
      <c r="AB3380" s="51"/>
      <c r="AC3380" s="51"/>
      <c r="AD3380" s="51"/>
      <c r="AE3380" s="51"/>
      <c r="AF3380" s="51"/>
    </row>
    <row r="3381" spans="1:32">
      <c r="A3381" s="51"/>
      <c r="B3381" s="51"/>
      <c r="C3381" s="51"/>
      <c r="D3381" s="51"/>
      <c r="E3381" s="51"/>
      <c r="F3381" s="51"/>
      <c r="G3381" s="51"/>
      <c r="H3381" s="51"/>
      <c r="I3381" s="51"/>
      <c r="J3381" s="51"/>
      <c r="K3381" s="51"/>
      <c r="L3381" s="51"/>
      <c r="M3381" s="51"/>
      <c r="N3381" s="51"/>
      <c r="O3381" s="51"/>
      <c r="P3381" s="51"/>
      <c r="Q3381" s="51"/>
      <c r="R3381" s="51"/>
      <c r="S3381" s="51"/>
      <c r="T3381" s="51"/>
      <c r="U3381" s="51"/>
      <c r="V3381" s="51"/>
      <c r="W3381" s="51"/>
      <c r="X3381" s="51"/>
      <c r="Y3381" s="51"/>
      <c r="Z3381" s="51"/>
      <c r="AA3381" s="51"/>
      <c r="AB3381" s="51"/>
      <c r="AC3381" s="51"/>
      <c r="AD3381" s="51"/>
      <c r="AE3381" s="51"/>
      <c r="AF3381" s="51"/>
    </row>
    <row r="3382" spans="1:32">
      <c r="A3382" s="51"/>
      <c r="B3382" s="51"/>
      <c r="C3382" s="51"/>
      <c r="D3382" s="51"/>
      <c r="E3382" s="51"/>
      <c r="F3382" s="51"/>
      <c r="G3382" s="51"/>
      <c r="H3382" s="51"/>
      <c r="I3382" s="51"/>
      <c r="J3382" s="51"/>
      <c r="K3382" s="51"/>
      <c r="L3382" s="51"/>
      <c r="M3382" s="51"/>
      <c r="N3382" s="51"/>
      <c r="O3382" s="51"/>
      <c r="P3382" s="51"/>
      <c r="Q3382" s="51"/>
      <c r="R3382" s="51"/>
      <c r="S3382" s="51"/>
      <c r="T3382" s="51"/>
      <c r="U3382" s="51"/>
      <c r="V3382" s="51"/>
      <c r="W3382" s="51"/>
      <c r="X3382" s="51"/>
      <c r="Y3382" s="51"/>
      <c r="Z3382" s="51"/>
      <c r="AA3382" s="51"/>
      <c r="AB3382" s="51"/>
      <c r="AC3382" s="51"/>
      <c r="AD3382" s="51"/>
      <c r="AE3382" s="51"/>
      <c r="AF3382" s="51"/>
    </row>
    <row r="3383" spans="1:32">
      <c r="A3383" s="51"/>
      <c r="B3383" s="51"/>
      <c r="C3383" s="51"/>
      <c r="D3383" s="51"/>
      <c r="E3383" s="51"/>
      <c r="F3383" s="51"/>
      <c r="G3383" s="51"/>
      <c r="H3383" s="51"/>
      <c r="I3383" s="51"/>
      <c r="J3383" s="51"/>
      <c r="K3383" s="51"/>
      <c r="L3383" s="51"/>
      <c r="M3383" s="51"/>
      <c r="N3383" s="51"/>
      <c r="O3383" s="51"/>
      <c r="P3383" s="51"/>
      <c r="Q3383" s="51"/>
      <c r="R3383" s="51"/>
      <c r="S3383" s="51"/>
      <c r="T3383" s="51"/>
      <c r="U3383" s="51"/>
      <c r="V3383" s="51"/>
      <c r="W3383" s="51"/>
      <c r="X3383" s="51"/>
      <c r="Y3383" s="51"/>
      <c r="Z3383" s="51"/>
      <c r="AA3383" s="51"/>
      <c r="AB3383" s="51"/>
      <c r="AC3383" s="51"/>
      <c r="AD3383" s="51"/>
      <c r="AE3383" s="51"/>
      <c r="AF3383" s="51"/>
    </row>
    <row r="3384" spans="1:32">
      <c r="A3384" s="51"/>
      <c r="B3384" s="51"/>
      <c r="C3384" s="51"/>
      <c r="D3384" s="51"/>
      <c r="E3384" s="51"/>
      <c r="F3384" s="51"/>
      <c r="G3384" s="51"/>
      <c r="H3384" s="51"/>
      <c r="I3384" s="51"/>
      <c r="J3384" s="51"/>
      <c r="K3384" s="51"/>
      <c r="L3384" s="51"/>
      <c r="M3384" s="51"/>
      <c r="N3384" s="51"/>
      <c r="O3384" s="51"/>
      <c r="P3384" s="51"/>
      <c r="Q3384" s="51"/>
      <c r="R3384" s="51"/>
      <c r="S3384" s="51"/>
      <c r="T3384" s="51"/>
      <c r="U3384" s="51"/>
      <c r="V3384" s="51"/>
      <c r="W3384" s="51"/>
      <c r="X3384" s="51"/>
      <c r="Y3384" s="51"/>
      <c r="Z3384" s="51"/>
      <c r="AA3384" s="51"/>
      <c r="AB3384" s="51"/>
      <c r="AC3384" s="51"/>
      <c r="AD3384" s="51"/>
      <c r="AE3384" s="51"/>
      <c r="AF3384" s="51"/>
    </row>
    <row r="3385" spans="1:32">
      <c r="A3385" s="51"/>
      <c r="B3385" s="51"/>
      <c r="C3385" s="51"/>
      <c r="D3385" s="51"/>
      <c r="E3385" s="51"/>
      <c r="F3385" s="51"/>
      <c r="G3385" s="51"/>
      <c r="H3385" s="51"/>
      <c r="I3385" s="51"/>
      <c r="J3385" s="51"/>
      <c r="K3385" s="51"/>
      <c r="L3385" s="51"/>
      <c r="M3385" s="51"/>
      <c r="N3385" s="51"/>
      <c r="O3385" s="51"/>
      <c r="P3385" s="51"/>
      <c r="Q3385" s="51"/>
      <c r="R3385" s="51"/>
      <c r="S3385" s="51"/>
      <c r="T3385" s="51"/>
      <c r="U3385" s="51"/>
      <c r="V3385" s="51"/>
      <c r="W3385" s="51"/>
      <c r="X3385" s="51"/>
      <c r="Y3385" s="51"/>
      <c r="Z3385" s="51"/>
      <c r="AA3385" s="51"/>
      <c r="AB3385" s="51"/>
      <c r="AC3385" s="51"/>
      <c r="AD3385" s="51"/>
      <c r="AE3385" s="51"/>
      <c r="AF3385" s="51"/>
    </row>
    <row r="3386" spans="1:32">
      <c r="A3386" s="51"/>
      <c r="B3386" s="51"/>
      <c r="C3386" s="51"/>
      <c r="D3386" s="51"/>
      <c r="E3386" s="51"/>
      <c r="F3386" s="51"/>
      <c r="G3386" s="51"/>
      <c r="H3386" s="51"/>
      <c r="I3386" s="51"/>
      <c r="J3386" s="51"/>
      <c r="K3386" s="51"/>
      <c r="L3386" s="51"/>
      <c r="M3386" s="51"/>
      <c r="N3386" s="51"/>
      <c r="O3386" s="51"/>
      <c r="P3386" s="51"/>
      <c r="Q3386" s="51"/>
      <c r="R3386" s="51"/>
      <c r="S3386" s="51"/>
      <c r="T3386" s="51"/>
      <c r="U3386" s="51"/>
      <c r="V3386" s="51"/>
      <c r="W3386" s="51"/>
      <c r="X3386" s="51"/>
      <c r="Y3386" s="51"/>
      <c r="Z3386" s="51"/>
      <c r="AA3386" s="51"/>
      <c r="AB3386" s="51"/>
      <c r="AC3386" s="51"/>
      <c r="AD3386" s="51"/>
      <c r="AE3386" s="51"/>
      <c r="AF3386" s="51"/>
    </row>
    <row r="3387" spans="1:32">
      <c r="A3387" s="51"/>
      <c r="B3387" s="51"/>
      <c r="C3387" s="51"/>
      <c r="D3387" s="51"/>
      <c r="E3387" s="51"/>
      <c r="F3387" s="51"/>
      <c r="G3387" s="51"/>
      <c r="H3387" s="51"/>
      <c r="I3387" s="51"/>
      <c r="J3387" s="51"/>
      <c r="K3387" s="51"/>
      <c r="L3387" s="51"/>
      <c r="M3387" s="51"/>
      <c r="N3387" s="51"/>
      <c r="O3387" s="51"/>
      <c r="P3387" s="51"/>
      <c r="Q3387" s="51"/>
      <c r="R3387" s="51"/>
      <c r="S3387" s="51"/>
      <c r="T3387" s="51"/>
      <c r="U3387" s="51"/>
      <c r="V3387" s="51"/>
      <c r="W3387" s="51"/>
      <c r="X3387" s="51"/>
      <c r="Y3387" s="51"/>
      <c r="Z3387" s="51"/>
      <c r="AA3387" s="51"/>
      <c r="AB3387" s="51"/>
      <c r="AC3387" s="51"/>
      <c r="AD3387" s="51"/>
      <c r="AE3387" s="51"/>
      <c r="AF3387" s="51"/>
    </row>
    <row r="3388" spans="1:32">
      <c r="A3388" s="51"/>
      <c r="B3388" s="51"/>
      <c r="C3388" s="51"/>
      <c r="D3388" s="51"/>
      <c r="E3388" s="51"/>
      <c r="F3388" s="51"/>
      <c r="G3388" s="51"/>
      <c r="H3388" s="51"/>
      <c r="I3388" s="51"/>
      <c r="J3388" s="51"/>
      <c r="K3388" s="51"/>
      <c r="L3388" s="51"/>
      <c r="M3388" s="51"/>
      <c r="N3388" s="51"/>
      <c r="O3388" s="51"/>
      <c r="P3388" s="51"/>
      <c r="Q3388" s="51"/>
      <c r="R3388" s="51"/>
      <c r="S3388" s="51"/>
      <c r="T3388" s="51"/>
      <c r="U3388" s="51"/>
      <c r="V3388" s="51"/>
      <c r="W3388" s="51"/>
      <c r="X3388" s="51"/>
      <c r="Y3388" s="51"/>
      <c r="Z3388" s="51"/>
      <c r="AA3388" s="51"/>
      <c r="AB3388" s="51"/>
      <c r="AC3388" s="51"/>
      <c r="AD3388" s="51"/>
      <c r="AE3388" s="51"/>
      <c r="AF3388" s="51"/>
    </row>
    <row r="3389" spans="1:32">
      <c r="A3389" s="51"/>
      <c r="B3389" s="51"/>
      <c r="C3389" s="51"/>
      <c r="D3389" s="51"/>
      <c r="E3389" s="51"/>
      <c r="F3389" s="51"/>
      <c r="G3389" s="51"/>
      <c r="H3389" s="51"/>
      <c r="I3389" s="51"/>
      <c r="J3389" s="51"/>
      <c r="K3389" s="51"/>
      <c r="L3389" s="51"/>
      <c r="M3389" s="51"/>
      <c r="N3389" s="51"/>
      <c r="O3389" s="51"/>
      <c r="P3389" s="51"/>
      <c r="Q3389" s="51"/>
      <c r="R3389" s="51"/>
      <c r="S3389" s="51"/>
      <c r="T3389" s="51"/>
      <c r="U3389" s="51"/>
      <c r="V3389" s="51"/>
      <c r="W3389" s="51"/>
      <c r="X3389" s="51"/>
      <c r="Y3389" s="51"/>
      <c r="Z3389" s="51"/>
      <c r="AA3389" s="51"/>
      <c r="AB3389" s="51"/>
      <c r="AC3389" s="51"/>
      <c r="AD3389" s="51"/>
      <c r="AE3389" s="51"/>
      <c r="AF3389" s="51"/>
    </row>
    <row r="3390" spans="1:32">
      <c r="A3390" s="51"/>
      <c r="B3390" s="51"/>
      <c r="C3390" s="51"/>
      <c r="D3390" s="51"/>
      <c r="E3390" s="51"/>
      <c r="F3390" s="51"/>
      <c r="G3390" s="51"/>
      <c r="H3390" s="51"/>
      <c r="I3390" s="51"/>
      <c r="J3390" s="51"/>
      <c r="K3390" s="51"/>
      <c r="L3390" s="51"/>
      <c r="M3390" s="51"/>
      <c r="N3390" s="51"/>
      <c r="O3390" s="51"/>
      <c r="P3390" s="51"/>
      <c r="Q3390" s="51"/>
      <c r="R3390" s="51"/>
      <c r="S3390" s="51"/>
      <c r="T3390" s="51"/>
      <c r="U3390" s="51"/>
      <c r="V3390" s="51"/>
      <c r="W3390" s="51"/>
      <c r="X3390" s="51"/>
      <c r="Y3390" s="51"/>
      <c r="Z3390" s="51"/>
      <c r="AA3390" s="51"/>
      <c r="AB3390" s="51"/>
      <c r="AC3390" s="51"/>
      <c r="AD3390" s="51"/>
      <c r="AE3390" s="51"/>
      <c r="AF3390" s="51"/>
    </row>
    <row r="3391" spans="1:32">
      <c r="A3391" s="51"/>
      <c r="B3391" s="51"/>
      <c r="C3391" s="51"/>
      <c r="D3391" s="51"/>
      <c r="E3391" s="51"/>
      <c r="F3391" s="51"/>
      <c r="G3391" s="51"/>
      <c r="H3391" s="51"/>
      <c r="I3391" s="51"/>
      <c r="J3391" s="51"/>
      <c r="K3391" s="51"/>
      <c r="L3391" s="51"/>
      <c r="M3391" s="51"/>
      <c r="N3391" s="51"/>
      <c r="O3391" s="51"/>
      <c r="P3391" s="51"/>
      <c r="Q3391" s="51"/>
      <c r="R3391" s="51"/>
      <c r="S3391" s="51"/>
      <c r="T3391" s="51"/>
      <c r="U3391" s="51"/>
      <c r="V3391" s="51"/>
      <c r="W3391" s="51"/>
      <c r="X3391" s="51"/>
      <c r="Y3391" s="51"/>
      <c r="Z3391" s="51"/>
      <c r="AA3391" s="51"/>
      <c r="AB3391" s="51"/>
      <c r="AC3391" s="51"/>
      <c r="AD3391" s="51"/>
      <c r="AE3391" s="51"/>
      <c r="AF3391" s="51"/>
    </row>
    <row r="3392" spans="1:32">
      <c r="A3392" s="51"/>
      <c r="B3392" s="51"/>
      <c r="C3392" s="51"/>
      <c r="D3392" s="51"/>
      <c r="E3392" s="51"/>
      <c r="F3392" s="51"/>
      <c r="G3392" s="51"/>
      <c r="H3392" s="51"/>
      <c r="I3392" s="51"/>
      <c r="J3392" s="51"/>
      <c r="K3392" s="51"/>
      <c r="L3392" s="51"/>
      <c r="M3392" s="51"/>
      <c r="N3392" s="51"/>
      <c r="O3392" s="51"/>
      <c r="P3392" s="51"/>
      <c r="Q3392" s="51"/>
      <c r="R3392" s="51"/>
      <c r="S3392" s="51"/>
      <c r="T3392" s="51"/>
      <c r="U3392" s="51"/>
      <c r="V3392" s="51"/>
      <c r="W3392" s="51"/>
      <c r="X3392" s="51"/>
      <c r="Y3392" s="51"/>
      <c r="Z3392" s="51"/>
      <c r="AA3392" s="51"/>
      <c r="AB3392" s="51"/>
      <c r="AC3392" s="51"/>
      <c r="AD3392" s="51"/>
      <c r="AE3392" s="51"/>
      <c r="AF3392" s="51"/>
    </row>
    <row r="3393" spans="1:32">
      <c r="A3393" s="51"/>
      <c r="B3393" s="51"/>
      <c r="C3393" s="51"/>
      <c r="D3393" s="51"/>
      <c r="E3393" s="51"/>
      <c r="F3393" s="51"/>
      <c r="G3393" s="51"/>
      <c r="H3393" s="51"/>
      <c r="I3393" s="51"/>
      <c r="J3393" s="51"/>
      <c r="K3393" s="51"/>
      <c r="L3393" s="51"/>
      <c r="M3393" s="51"/>
      <c r="N3393" s="51"/>
      <c r="O3393" s="51"/>
      <c r="P3393" s="51"/>
      <c r="Q3393" s="51"/>
      <c r="R3393" s="51"/>
      <c r="S3393" s="51"/>
      <c r="T3393" s="51"/>
      <c r="U3393" s="51"/>
      <c r="V3393" s="51"/>
      <c r="W3393" s="51"/>
      <c r="X3393" s="51"/>
      <c r="Y3393" s="51"/>
      <c r="Z3393" s="51"/>
      <c r="AA3393" s="51"/>
      <c r="AB3393" s="51"/>
      <c r="AC3393" s="51"/>
      <c r="AD3393" s="51"/>
      <c r="AE3393" s="51"/>
      <c r="AF3393" s="51"/>
    </row>
    <row r="3394" spans="1:32">
      <c r="A3394" s="51"/>
      <c r="B3394" s="51"/>
      <c r="C3394" s="51"/>
      <c r="D3394" s="51"/>
      <c r="E3394" s="51"/>
      <c r="F3394" s="51"/>
      <c r="G3394" s="51"/>
      <c r="H3394" s="51"/>
      <c r="I3394" s="51"/>
      <c r="J3394" s="51"/>
      <c r="K3394" s="51"/>
      <c r="L3394" s="51"/>
      <c r="M3394" s="51"/>
      <c r="N3394" s="51"/>
      <c r="O3394" s="51"/>
      <c r="P3394" s="51"/>
      <c r="Q3394" s="51"/>
      <c r="R3394" s="51"/>
      <c r="S3394" s="51"/>
      <c r="T3394" s="51"/>
      <c r="U3394" s="51"/>
      <c r="V3394" s="51"/>
      <c r="W3394" s="51"/>
      <c r="X3394" s="51"/>
      <c r="Y3394" s="51"/>
      <c r="Z3394" s="51"/>
      <c r="AA3394" s="51"/>
      <c r="AB3394" s="51"/>
      <c r="AC3394" s="51"/>
      <c r="AD3394" s="51"/>
      <c r="AE3394" s="51"/>
      <c r="AF3394" s="51"/>
    </row>
    <row r="3395" spans="1:32">
      <c r="A3395" s="51"/>
      <c r="B3395" s="51"/>
      <c r="C3395" s="51"/>
      <c r="D3395" s="51"/>
      <c r="E3395" s="51"/>
      <c r="F3395" s="51"/>
      <c r="G3395" s="51"/>
      <c r="H3395" s="51"/>
      <c r="I3395" s="51"/>
      <c r="J3395" s="51"/>
      <c r="K3395" s="51"/>
      <c r="L3395" s="51"/>
      <c r="M3395" s="51"/>
      <c r="N3395" s="51"/>
      <c r="O3395" s="51"/>
      <c r="P3395" s="51"/>
      <c r="Q3395" s="51"/>
      <c r="R3395" s="51"/>
      <c r="S3395" s="51"/>
      <c r="T3395" s="51"/>
      <c r="U3395" s="51"/>
      <c r="V3395" s="51"/>
      <c r="W3395" s="51"/>
      <c r="X3395" s="51"/>
      <c r="Y3395" s="51"/>
      <c r="Z3395" s="51"/>
      <c r="AA3395" s="51"/>
      <c r="AB3395" s="51"/>
      <c r="AC3395" s="51"/>
      <c r="AD3395" s="51"/>
      <c r="AE3395" s="51"/>
      <c r="AF3395" s="51"/>
    </row>
    <row r="3396" spans="1:32">
      <c r="A3396" s="51"/>
      <c r="B3396" s="51"/>
      <c r="C3396" s="51"/>
      <c r="D3396" s="51"/>
      <c r="E3396" s="51"/>
      <c r="F3396" s="51"/>
      <c r="G3396" s="51"/>
      <c r="H3396" s="51"/>
      <c r="I3396" s="51"/>
      <c r="J3396" s="51"/>
      <c r="K3396" s="51"/>
      <c r="L3396" s="51"/>
      <c r="M3396" s="51"/>
      <c r="N3396" s="51"/>
      <c r="O3396" s="51"/>
      <c r="P3396" s="51"/>
      <c r="Q3396" s="51"/>
      <c r="R3396" s="51"/>
      <c r="S3396" s="51"/>
      <c r="T3396" s="51"/>
      <c r="U3396" s="51"/>
      <c r="V3396" s="51"/>
      <c r="W3396" s="51"/>
      <c r="X3396" s="51"/>
      <c r="Y3396" s="51"/>
      <c r="Z3396" s="51"/>
      <c r="AA3396" s="51"/>
      <c r="AB3396" s="51"/>
      <c r="AC3396" s="51"/>
      <c r="AD3396" s="51"/>
      <c r="AE3396" s="51"/>
      <c r="AF3396" s="51"/>
    </row>
    <row r="3397" spans="1:32">
      <c r="A3397" s="51"/>
      <c r="B3397" s="51"/>
      <c r="C3397" s="51"/>
      <c r="D3397" s="51"/>
      <c r="E3397" s="51"/>
      <c r="F3397" s="51"/>
      <c r="G3397" s="51"/>
      <c r="H3397" s="51"/>
      <c r="I3397" s="51"/>
      <c r="J3397" s="51"/>
      <c r="K3397" s="51"/>
      <c r="L3397" s="51"/>
      <c r="M3397" s="51"/>
      <c r="N3397" s="51"/>
      <c r="O3397" s="51"/>
      <c r="P3397" s="51"/>
      <c r="Q3397" s="51"/>
      <c r="R3397" s="51"/>
      <c r="S3397" s="51"/>
      <c r="T3397" s="51"/>
      <c r="U3397" s="51"/>
      <c r="V3397" s="51"/>
      <c r="W3397" s="51"/>
      <c r="X3397" s="51"/>
      <c r="Y3397" s="51"/>
      <c r="Z3397" s="51"/>
      <c r="AA3397" s="51"/>
      <c r="AB3397" s="51"/>
      <c r="AC3397" s="51"/>
      <c r="AD3397" s="51"/>
      <c r="AE3397" s="51"/>
      <c r="AF3397" s="51"/>
    </row>
    <row r="3398" spans="1:32">
      <c r="A3398" s="51"/>
      <c r="B3398" s="51"/>
      <c r="C3398" s="51"/>
      <c r="D3398" s="51"/>
      <c r="E3398" s="51"/>
      <c r="F3398" s="51"/>
      <c r="G3398" s="51"/>
      <c r="H3398" s="51"/>
      <c r="I3398" s="51"/>
      <c r="J3398" s="51"/>
      <c r="K3398" s="51"/>
      <c r="L3398" s="51"/>
      <c r="M3398" s="51"/>
      <c r="N3398" s="51"/>
      <c r="O3398" s="51"/>
      <c r="P3398" s="51"/>
      <c r="Q3398" s="51"/>
      <c r="R3398" s="51"/>
      <c r="S3398" s="51"/>
      <c r="T3398" s="51"/>
      <c r="U3398" s="51"/>
      <c r="V3398" s="51"/>
      <c r="W3398" s="51"/>
      <c r="X3398" s="51"/>
      <c r="Y3398" s="51"/>
      <c r="Z3398" s="51"/>
      <c r="AA3398" s="51"/>
      <c r="AB3398" s="51"/>
      <c r="AC3398" s="51"/>
      <c r="AD3398" s="51"/>
      <c r="AE3398" s="51"/>
      <c r="AF3398" s="51"/>
    </row>
    <row r="3399" spans="1:32">
      <c r="A3399" s="51"/>
      <c r="B3399" s="51"/>
      <c r="C3399" s="51"/>
      <c r="D3399" s="51"/>
      <c r="E3399" s="51"/>
      <c r="F3399" s="51"/>
      <c r="G3399" s="51"/>
      <c r="H3399" s="51"/>
      <c r="I3399" s="51"/>
      <c r="J3399" s="51"/>
      <c r="K3399" s="51"/>
      <c r="L3399" s="51"/>
      <c r="M3399" s="51"/>
      <c r="N3399" s="51"/>
      <c r="O3399" s="51"/>
      <c r="P3399" s="51"/>
      <c r="Q3399" s="51"/>
      <c r="R3399" s="51"/>
      <c r="S3399" s="51"/>
      <c r="T3399" s="51"/>
      <c r="U3399" s="51"/>
      <c r="V3399" s="51"/>
      <c r="W3399" s="51"/>
      <c r="X3399" s="51"/>
      <c r="Y3399" s="51"/>
      <c r="Z3399" s="51"/>
      <c r="AA3399" s="51"/>
      <c r="AB3399" s="51"/>
      <c r="AC3399" s="51"/>
      <c r="AD3399" s="51"/>
      <c r="AE3399" s="51"/>
      <c r="AF3399" s="51"/>
    </row>
    <row r="3400" spans="1:32">
      <c r="A3400" s="51"/>
      <c r="B3400" s="51"/>
      <c r="C3400" s="51"/>
      <c r="D3400" s="51"/>
      <c r="E3400" s="51"/>
      <c r="F3400" s="51"/>
      <c r="G3400" s="51"/>
      <c r="H3400" s="51"/>
      <c r="I3400" s="51"/>
      <c r="J3400" s="51"/>
      <c r="K3400" s="51"/>
      <c r="L3400" s="51"/>
      <c r="M3400" s="51"/>
      <c r="N3400" s="51"/>
      <c r="O3400" s="51"/>
      <c r="P3400" s="51"/>
      <c r="Q3400" s="51"/>
      <c r="R3400" s="51"/>
      <c r="S3400" s="51"/>
      <c r="T3400" s="51"/>
      <c r="U3400" s="51"/>
      <c r="V3400" s="51"/>
      <c r="W3400" s="51"/>
      <c r="X3400" s="51"/>
      <c r="Y3400" s="51"/>
      <c r="Z3400" s="51"/>
      <c r="AA3400" s="51"/>
      <c r="AB3400" s="51"/>
      <c r="AC3400" s="51"/>
      <c r="AD3400" s="51"/>
      <c r="AE3400" s="51"/>
      <c r="AF3400" s="51"/>
    </row>
    <row r="3401" spans="1:32">
      <c r="A3401" s="51"/>
      <c r="B3401" s="51"/>
      <c r="C3401" s="51"/>
      <c r="D3401" s="51"/>
      <c r="E3401" s="51"/>
      <c r="F3401" s="51"/>
      <c r="G3401" s="51"/>
      <c r="H3401" s="51"/>
      <c r="I3401" s="51"/>
      <c r="J3401" s="51"/>
      <c r="K3401" s="51"/>
      <c r="L3401" s="51"/>
      <c r="M3401" s="51"/>
      <c r="N3401" s="51"/>
      <c r="O3401" s="51"/>
      <c r="P3401" s="51"/>
      <c r="Q3401" s="51"/>
      <c r="R3401" s="51"/>
      <c r="S3401" s="51"/>
      <c r="T3401" s="51"/>
      <c r="U3401" s="51"/>
      <c r="V3401" s="51"/>
      <c r="W3401" s="51"/>
      <c r="X3401" s="51"/>
      <c r="Y3401" s="51"/>
      <c r="Z3401" s="51"/>
      <c r="AA3401" s="51"/>
      <c r="AB3401" s="51"/>
      <c r="AC3401" s="51"/>
      <c r="AD3401" s="51"/>
      <c r="AE3401" s="51"/>
      <c r="AF3401" s="51"/>
    </row>
    <row r="3402" spans="1:32">
      <c r="A3402" s="51"/>
      <c r="B3402" s="51"/>
      <c r="C3402" s="51"/>
      <c r="D3402" s="51"/>
      <c r="E3402" s="51"/>
      <c r="F3402" s="51"/>
      <c r="G3402" s="51"/>
      <c r="H3402" s="51"/>
      <c r="I3402" s="51"/>
      <c r="J3402" s="51"/>
      <c r="K3402" s="51"/>
      <c r="L3402" s="51"/>
      <c r="M3402" s="51"/>
      <c r="N3402" s="51"/>
      <c r="O3402" s="51"/>
      <c r="P3402" s="51"/>
      <c r="Q3402" s="51"/>
      <c r="R3402" s="51"/>
      <c r="S3402" s="51"/>
      <c r="T3402" s="51"/>
      <c r="U3402" s="51"/>
      <c r="V3402" s="51"/>
      <c r="W3402" s="51"/>
      <c r="X3402" s="51"/>
      <c r="Y3402" s="51"/>
      <c r="Z3402" s="51"/>
      <c r="AA3402" s="51"/>
      <c r="AB3402" s="51"/>
      <c r="AC3402" s="51"/>
      <c r="AD3402" s="51"/>
      <c r="AE3402" s="51"/>
      <c r="AF3402" s="51"/>
    </row>
    <row r="3403" spans="1:32">
      <c r="A3403" s="51"/>
      <c r="B3403" s="51"/>
      <c r="C3403" s="51"/>
      <c r="D3403" s="51"/>
      <c r="E3403" s="51"/>
      <c r="F3403" s="51"/>
      <c r="G3403" s="51"/>
      <c r="H3403" s="51"/>
      <c r="I3403" s="51"/>
      <c r="J3403" s="51"/>
      <c r="K3403" s="51"/>
      <c r="L3403" s="51"/>
      <c r="M3403" s="51"/>
      <c r="N3403" s="51"/>
      <c r="O3403" s="51"/>
      <c r="P3403" s="51"/>
      <c r="Q3403" s="51"/>
      <c r="R3403" s="51"/>
      <c r="S3403" s="51"/>
      <c r="T3403" s="51"/>
      <c r="U3403" s="51"/>
      <c r="V3403" s="51"/>
      <c r="W3403" s="51"/>
      <c r="X3403" s="51"/>
      <c r="Y3403" s="51"/>
      <c r="Z3403" s="51"/>
      <c r="AA3403" s="51"/>
      <c r="AB3403" s="51"/>
      <c r="AC3403" s="51"/>
      <c r="AD3403" s="51"/>
      <c r="AE3403" s="51"/>
      <c r="AF3403" s="51"/>
    </row>
    <row r="3404" spans="1:32">
      <c r="A3404" s="51"/>
      <c r="B3404" s="51"/>
      <c r="C3404" s="51"/>
      <c r="D3404" s="51"/>
      <c r="E3404" s="51"/>
      <c r="F3404" s="51"/>
      <c r="G3404" s="51"/>
      <c r="H3404" s="51"/>
      <c r="I3404" s="51"/>
      <c r="J3404" s="51"/>
      <c r="K3404" s="51"/>
      <c r="L3404" s="51"/>
      <c r="M3404" s="51"/>
      <c r="N3404" s="51"/>
      <c r="O3404" s="51"/>
      <c r="P3404" s="51"/>
      <c r="Q3404" s="51"/>
      <c r="R3404" s="51"/>
      <c r="S3404" s="51"/>
      <c r="T3404" s="51"/>
      <c r="U3404" s="51"/>
      <c r="V3404" s="51"/>
      <c r="W3404" s="51"/>
      <c r="X3404" s="51"/>
      <c r="Y3404" s="51"/>
      <c r="Z3404" s="51"/>
      <c r="AA3404" s="51"/>
      <c r="AB3404" s="51"/>
      <c r="AC3404" s="51"/>
      <c r="AD3404" s="51"/>
      <c r="AE3404" s="51"/>
      <c r="AF3404" s="51"/>
    </row>
    <row r="3405" spans="1:32">
      <c r="A3405" s="51"/>
      <c r="B3405" s="51"/>
      <c r="C3405" s="51"/>
      <c r="D3405" s="51"/>
      <c r="E3405" s="51"/>
      <c r="F3405" s="51"/>
      <c r="G3405" s="51"/>
      <c r="H3405" s="51"/>
      <c r="I3405" s="51"/>
      <c r="J3405" s="51"/>
      <c r="K3405" s="51"/>
      <c r="L3405" s="51"/>
      <c r="M3405" s="51"/>
      <c r="N3405" s="51"/>
      <c r="O3405" s="51"/>
      <c r="P3405" s="51"/>
      <c r="Q3405" s="51"/>
      <c r="R3405" s="51"/>
      <c r="S3405" s="51"/>
      <c r="T3405" s="51"/>
      <c r="U3405" s="51"/>
      <c r="V3405" s="51"/>
      <c r="W3405" s="51"/>
      <c r="X3405" s="51"/>
      <c r="Y3405" s="51"/>
      <c r="Z3405" s="51"/>
      <c r="AA3405" s="51"/>
      <c r="AB3405" s="51"/>
      <c r="AC3405" s="51"/>
      <c r="AD3405" s="51"/>
      <c r="AE3405" s="51"/>
      <c r="AF3405" s="51"/>
    </row>
    <row r="3406" spans="1:32">
      <c r="A3406" s="51"/>
      <c r="B3406" s="51"/>
      <c r="C3406" s="51"/>
      <c r="D3406" s="51"/>
      <c r="E3406" s="51"/>
      <c r="F3406" s="51"/>
      <c r="G3406" s="51"/>
      <c r="H3406" s="51"/>
      <c r="I3406" s="51"/>
      <c r="J3406" s="51"/>
      <c r="K3406" s="51"/>
      <c r="L3406" s="51"/>
      <c r="M3406" s="51"/>
      <c r="N3406" s="51"/>
      <c r="O3406" s="51"/>
      <c r="P3406" s="51"/>
      <c r="Q3406" s="51"/>
      <c r="R3406" s="51"/>
      <c r="S3406" s="51"/>
      <c r="T3406" s="51"/>
      <c r="U3406" s="51"/>
      <c r="V3406" s="51"/>
      <c r="W3406" s="51"/>
      <c r="X3406" s="51"/>
      <c r="Y3406" s="51"/>
      <c r="Z3406" s="51"/>
      <c r="AA3406" s="51"/>
      <c r="AB3406" s="51"/>
      <c r="AC3406" s="51"/>
      <c r="AD3406" s="51"/>
      <c r="AE3406" s="51"/>
      <c r="AF3406" s="51"/>
    </row>
    <row r="3407" spans="1:32">
      <c r="A3407" s="51"/>
      <c r="B3407" s="51"/>
      <c r="C3407" s="51"/>
      <c r="D3407" s="51"/>
      <c r="E3407" s="51"/>
      <c r="F3407" s="51"/>
      <c r="G3407" s="51"/>
      <c r="H3407" s="51"/>
      <c r="I3407" s="51"/>
      <c r="J3407" s="51"/>
      <c r="K3407" s="51"/>
      <c r="L3407" s="51"/>
      <c r="M3407" s="51"/>
      <c r="N3407" s="51"/>
      <c r="O3407" s="51"/>
      <c r="P3407" s="51"/>
      <c r="Q3407" s="51"/>
      <c r="R3407" s="51"/>
      <c r="S3407" s="51"/>
      <c r="T3407" s="51"/>
      <c r="U3407" s="51"/>
      <c r="V3407" s="51"/>
      <c r="W3407" s="51"/>
      <c r="X3407" s="51"/>
      <c r="Y3407" s="51"/>
      <c r="Z3407" s="51"/>
      <c r="AA3407" s="51"/>
      <c r="AB3407" s="51"/>
      <c r="AC3407" s="51"/>
      <c r="AD3407" s="51"/>
      <c r="AE3407" s="51"/>
      <c r="AF3407" s="51"/>
    </row>
    <row r="3408" spans="1:32">
      <c r="A3408" s="51"/>
      <c r="B3408" s="51"/>
      <c r="C3408" s="51"/>
      <c r="D3408" s="51"/>
      <c r="E3408" s="51"/>
      <c r="F3408" s="51"/>
      <c r="G3408" s="51"/>
      <c r="H3408" s="51"/>
      <c r="I3408" s="51"/>
      <c r="J3408" s="51"/>
      <c r="K3408" s="51"/>
      <c r="L3408" s="51"/>
      <c r="M3408" s="51"/>
      <c r="N3408" s="51"/>
      <c r="O3408" s="51"/>
      <c r="P3408" s="51"/>
      <c r="Q3408" s="51"/>
      <c r="R3408" s="51"/>
      <c r="S3408" s="51"/>
      <c r="T3408" s="51"/>
      <c r="U3408" s="51"/>
      <c r="V3408" s="51"/>
      <c r="W3408" s="51"/>
      <c r="X3408" s="51"/>
      <c r="Y3408" s="51"/>
      <c r="Z3408" s="51"/>
      <c r="AA3408" s="51"/>
      <c r="AB3408" s="51"/>
      <c r="AC3408" s="51"/>
      <c r="AD3408" s="51"/>
      <c r="AE3408" s="51"/>
      <c r="AF3408" s="51"/>
    </row>
    <row r="3409" spans="1:32">
      <c r="A3409" s="51"/>
      <c r="B3409" s="51"/>
      <c r="C3409" s="51"/>
      <c r="D3409" s="51"/>
      <c r="E3409" s="51"/>
      <c r="F3409" s="51"/>
      <c r="G3409" s="51"/>
      <c r="H3409" s="51"/>
      <c r="I3409" s="51"/>
      <c r="J3409" s="51"/>
      <c r="K3409" s="51"/>
      <c r="L3409" s="51"/>
      <c r="M3409" s="51"/>
      <c r="N3409" s="51"/>
      <c r="O3409" s="51"/>
      <c r="P3409" s="51"/>
      <c r="Q3409" s="51"/>
      <c r="R3409" s="51"/>
      <c r="S3409" s="51"/>
      <c r="T3409" s="51"/>
      <c r="U3409" s="51"/>
      <c r="V3409" s="51"/>
      <c r="W3409" s="51"/>
      <c r="X3409" s="51"/>
      <c r="Y3409" s="51"/>
      <c r="Z3409" s="51"/>
      <c r="AA3409" s="51"/>
      <c r="AB3409" s="51"/>
      <c r="AC3409" s="51"/>
      <c r="AD3409" s="51"/>
      <c r="AE3409" s="51"/>
      <c r="AF3409" s="51"/>
    </row>
    <row r="3410" spans="1:32">
      <c r="A3410" s="51"/>
      <c r="B3410" s="51"/>
      <c r="C3410" s="51"/>
      <c r="D3410" s="51"/>
      <c r="E3410" s="51"/>
      <c r="F3410" s="51"/>
      <c r="G3410" s="51"/>
      <c r="H3410" s="51"/>
      <c r="I3410" s="51"/>
      <c r="J3410" s="51"/>
      <c r="K3410" s="51"/>
      <c r="L3410" s="51"/>
      <c r="M3410" s="51"/>
      <c r="N3410" s="51"/>
      <c r="O3410" s="51"/>
      <c r="P3410" s="51"/>
      <c r="Q3410" s="51"/>
      <c r="R3410" s="51"/>
      <c r="S3410" s="51"/>
      <c r="T3410" s="51"/>
      <c r="U3410" s="51"/>
      <c r="V3410" s="51"/>
      <c r="W3410" s="51"/>
      <c r="X3410" s="51"/>
      <c r="Y3410" s="51"/>
      <c r="Z3410" s="51"/>
      <c r="AA3410" s="51"/>
      <c r="AB3410" s="51"/>
      <c r="AC3410" s="51"/>
      <c r="AD3410" s="51"/>
      <c r="AE3410" s="51"/>
      <c r="AF3410" s="51"/>
    </row>
    <row r="3411" spans="1:32">
      <c r="A3411" s="51"/>
      <c r="B3411" s="51"/>
      <c r="C3411" s="51"/>
      <c r="D3411" s="51"/>
      <c r="E3411" s="51"/>
      <c r="F3411" s="51"/>
      <c r="G3411" s="51"/>
      <c r="H3411" s="51"/>
      <c r="I3411" s="51"/>
      <c r="J3411" s="51"/>
      <c r="K3411" s="51"/>
      <c r="L3411" s="51"/>
      <c r="M3411" s="51"/>
      <c r="N3411" s="51"/>
      <c r="O3411" s="51"/>
      <c r="P3411" s="51"/>
      <c r="Q3411" s="51"/>
      <c r="R3411" s="51"/>
      <c r="S3411" s="51"/>
      <c r="T3411" s="51"/>
      <c r="U3411" s="51"/>
      <c r="V3411" s="51"/>
      <c r="W3411" s="51"/>
      <c r="X3411" s="51"/>
      <c r="Y3411" s="51"/>
      <c r="Z3411" s="51"/>
      <c r="AA3411" s="51"/>
      <c r="AB3411" s="51"/>
      <c r="AC3411" s="51"/>
      <c r="AD3411" s="51"/>
      <c r="AE3411" s="51"/>
      <c r="AF3411" s="51"/>
    </row>
    <row r="3412" spans="1:32">
      <c r="A3412" s="51"/>
      <c r="B3412" s="51"/>
      <c r="C3412" s="51"/>
      <c r="D3412" s="51"/>
      <c r="E3412" s="51"/>
      <c r="F3412" s="51"/>
      <c r="G3412" s="51"/>
      <c r="H3412" s="51"/>
      <c r="I3412" s="51"/>
      <c r="J3412" s="51"/>
      <c r="K3412" s="51"/>
      <c r="L3412" s="51"/>
      <c r="M3412" s="51"/>
      <c r="N3412" s="51"/>
      <c r="O3412" s="51"/>
      <c r="P3412" s="51"/>
      <c r="Q3412" s="51"/>
      <c r="R3412" s="51"/>
      <c r="S3412" s="51"/>
      <c r="T3412" s="51"/>
      <c r="U3412" s="51"/>
      <c r="V3412" s="51"/>
      <c r="W3412" s="51"/>
      <c r="X3412" s="51"/>
      <c r="Y3412" s="51"/>
      <c r="Z3412" s="51"/>
      <c r="AA3412" s="51"/>
      <c r="AB3412" s="51"/>
      <c r="AC3412" s="51"/>
      <c r="AD3412" s="51"/>
      <c r="AE3412" s="51"/>
      <c r="AF3412" s="51"/>
    </row>
    <row r="3413" spans="1:32">
      <c r="A3413" s="51"/>
      <c r="B3413" s="51"/>
      <c r="C3413" s="51"/>
      <c r="D3413" s="51"/>
      <c r="E3413" s="51"/>
      <c r="F3413" s="51"/>
      <c r="G3413" s="51"/>
      <c r="H3413" s="51"/>
      <c r="I3413" s="51"/>
      <c r="J3413" s="51"/>
      <c r="K3413" s="51"/>
      <c r="L3413" s="51"/>
      <c r="M3413" s="51"/>
      <c r="N3413" s="51"/>
      <c r="O3413" s="51"/>
      <c r="P3413" s="51"/>
      <c r="Q3413" s="51"/>
      <c r="R3413" s="51"/>
      <c r="S3413" s="51"/>
      <c r="T3413" s="51"/>
      <c r="U3413" s="51"/>
      <c r="V3413" s="51"/>
      <c r="W3413" s="51"/>
      <c r="X3413" s="51"/>
      <c r="Y3413" s="51"/>
      <c r="Z3413" s="51"/>
      <c r="AA3413" s="51"/>
      <c r="AB3413" s="51"/>
      <c r="AC3413" s="51"/>
      <c r="AD3413" s="51"/>
      <c r="AE3413" s="51"/>
      <c r="AF3413" s="51"/>
    </row>
    <row r="3414" spans="1:32">
      <c r="A3414" s="51"/>
      <c r="B3414" s="51"/>
      <c r="C3414" s="51"/>
      <c r="D3414" s="51"/>
      <c r="E3414" s="51"/>
      <c r="F3414" s="51"/>
      <c r="G3414" s="51"/>
      <c r="H3414" s="51"/>
      <c r="I3414" s="51"/>
      <c r="J3414" s="51"/>
      <c r="K3414" s="51"/>
      <c r="L3414" s="51"/>
      <c r="M3414" s="51"/>
      <c r="N3414" s="51"/>
      <c r="O3414" s="51"/>
      <c r="P3414" s="51"/>
      <c r="Q3414" s="51"/>
      <c r="R3414" s="51"/>
      <c r="S3414" s="51"/>
      <c r="T3414" s="51"/>
      <c r="U3414" s="51"/>
      <c r="V3414" s="51"/>
      <c r="W3414" s="51"/>
      <c r="X3414" s="51"/>
      <c r="Y3414" s="51"/>
      <c r="Z3414" s="51"/>
      <c r="AA3414" s="51"/>
      <c r="AB3414" s="51"/>
      <c r="AC3414" s="51"/>
      <c r="AD3414" s="51"/>
      <c r="AE3414" s="51"/>
      <c r="AF3414" s="51"/>
    </row>
    <row r="3415" spans="1:32">
      <c r="A3415" s="51"/>
      <c r="B3415" s="51"/>
      <c r="C3415" s="51"/>
      <c r="D3415" s="51"/>
      <c r="E3415" s="51"/>
      <c r="F3415" s="51"/>
      <c r="G3415" s="51"/>
      <c r="H3415" s="51"/>
      <c r="I3415" s="51"/>
      <c r="J3415" s="51"/>
      <c r="K3415" s="51"/>
      <c r="L3415" s="51"/>
      <c r="M3415" s="51"/>
      <c r="N3415" s="51"/>
      <c r="O3415" s="51"/>
      <c r="P3415" s="51"/>
      <c r="Q3415" s="51"/>
      <c r="R3415" s="51"/>
      <c r="S3415" s="51"/>
      <c r="T3415" s="51"/>
      <c r="U3415" s="51"/>
      <c r="V3415" s="51"/>
      <c r="W3415" s="51"/>
      <c r="X3415" s="51"/>
      <c r="Y3415" s="51"/>
      <c r="Z3415" s="51"/>
      <c r="AA3415" s="51"/>
      <c r="AB3415" s="51"/>
      <c r="AC3415" s="51"/>
      <c r="AD3415" s="51"/>
      <c r="AE3415" s="51"/>
      <c r="AF3415" s="51"/>
    </row>
    <row r="3416" spans="1:32">
      <c r="A3416" s="51"/>
      <c r="B3416" s="51"/>
      <c r="C3416" s="51"/>
      <c r="D3416" s="51"/>
      <c r="E3416" s="51"/>
      <c r="F3416" s="51"/>
      <c r="G3416" s="51"/>
      <c r="H3416" s="51"/>
      <c r="I3416" s="51"/>
      <c r="J3416" s="51"/>
      <c r="K3416" s="51"/>
      <c r="L3416" s="51"/>
      <c r="M3416" s="51"/>
      <c r="N3416" s="51"/>
      <c r="O3416" s="51"/>
      <c r="P3416" s="51"/>
      <c r="Q3416" s="51"/>
      <c r="R3416" s="51"/>
      <c r="S3416" s="51"/>
      <c r="T3416" s="51"/>
      <c r="U3416" s="51"/>
      <c r="V3416" s="51"/>
      <c r="W3416" s="51"/>
      <c r="X3416" s="51"/>
      <c r="Y3416" s="51"/>
      <c r="Z3416" s="51"/>
      <c r="AA3416" s="51"/>
      <c r="AB3416" s="51"/>
      <c r="AC3416" s="51"/>
      <c r="AD3416" s="51"/>
      <c r="AE3416" s="51"/>
      <c r="AF3416" s="51"/>
    </row>
    <row r="3417" spans="1:32">
      <c r="A3417" s="51"/>
      <c r="B3417" s="51"/>
      <c r="C3417" s="51"/>
      <c r="D3417" s="51"/>
      <c r="E3417" s="51"/>
      <c r="F3417" s="51"/>
      <c r="G3417" s="51"/>
      <c r="H3417" s="51"/>
      <c r="I3417" s="51"/>
      <c r="J3417" s="51"/>
      <c r="K3417" s="51"/>
      <c r="L3417" s="51"/>
      <c r="M3417" s="51"/>
      <c r="N3417" s="51"/>
      <c r="O3417" s="51"/>
      <c r="P3417" s="51"/>
      <c r="Q3417" s="51"/>
      <c r="R3417" s="51"/>
      <c r="S3417" s="51"/>
      <c r="T3417" s="51"/>
      <c r="U3417" s="51"/>
      <c r="V3417" s="51"/>
      <c r="W3417" s="51"/>
      <c r="X3417" s="51"/>
      <c r="Y3417" s="51"/>
      <c r="Z3417" s="51"/>
      <c r="AA3417" s="51"/>
      <c r="AB3417" s="51"/>
      <c r="AC3417" s="51"/>
      <c r="AD3417" s="51"/>
      <c r="AE3417" s="51"/>
      <c r="AF3417" s="51"/>
    </row>
    <row r="3418" spans="1:32">
      <c r="A3418" s="51"/>
      <c r="B3418" s="51"/>
      <c r="C3418" s="51"/>
      <c r="D3418" s="51"/>
      <c r="E3418" s="51"/>
      <c r="F3418" s="51"/>
      <c r="G3418" s="51"/>
      <c r="H3418" s="51"/>
      <c r="I3418" s="51"/>
      <c r="J3418" s="51"/>
      <c r="K3418" s="51"/>
      <c r="L3418" s="51"/>
      <c r="M3418" s="51"/>
      <c r="N3418" s="51"/>
      <c r="O3418" s="51"/>
      <c r="P3418" s="51"/>
      <c r="Q3418" s="51"/>
      <c r="R3418" s="51"/>
      <c r="S3418" s="51"/>
      <c r="T3418" s="51"/>
      <c r="U3418" s="51"/>
      <c r="V3418" s="51"/>
      <c r="W3418" s="51"/>
      <c r="X3418" s="51"/>
      <c r="Y3418" s="51"/>
      <c r="Z3418" s="51"/>
      <c r="AA3418" s="51"/>
      <c r="AB3418" s="51"/>
      <c r="AC3418" s="51"/>
      <c r="AD3418" s="51"/>
      <c r="AE3418" s="51"/>
      <c r="AF3418" s="51"/>
    </row>
    <row r="3419" spans="1:32">
      <c r="A3419" s="51"/>
      <c r="B3419" s="51"/>
      <c r="C3419" s="51"/>
      <c r="D3419" s="51"/>
      <c r="E3419" s="51"/>
      <c r="F3419" s="51"/>
      <c r="G3419" s="51"/>
      <c r="H3419" s="51"/>
      <c r="I3419" s="51"/>
      <c r="J3419" s="51"/>
      <c r="K3419" s="51"/>
      <c r="L3419" s="51"/>
      <c r="M3419" s="51"/>
      <c r="N3419" s="51"/>
      <c r="O3419" s="51"/>
      <c r="P3419" s="51"/>
      <c r="Q3419" s="51"/>
      <c r="R3419" s="51"/>
      <c r="S3419" s="51"/>
      <c r="T3419" s="51"/>
      <c r="U3419" s="51"/>
      <c r="V3419" s="51"/>
      <c r="W3419" s="51"/>
      <c r="X3419" s="51"/>
      <c r="Y3419" s="51"/>
      <c r="Z3419" s="51"/>
      <c r="AA3419" s="51"/>
      <c r="AB3419" s="51"/>
      <c r="AC3419" s="51"/>
      <c r="AD3419" s="51"/>
      <c r="AE3419" s="51"/>
      <c r="AF3419" s="51"/>
    </row>
    <row r="3420" spans="1:32">
      <c r="A3420" s="51"/>
      <c r="B3420" s="51"/>
      <c r="C3420" s="51"/>
      <c r="D3420" s="51"/>
      <c r="E3420" s="51"/>
      <c r="F3420" s="51"/>
      <c r="G3420" s="51"/>
      <c r="H3420" s="51"/>
      <c r="I3420" s="51"/>
      <c r="J3420" s="51"/>
      <c r="K3420" s="51"/>
      <c r="L3420" s="51"/>
      <c r="M3420" s="51"/>
      <c r="N3420" s="51"/>
      <c r="O3420" s="51"/>
      <c r="P3420" s="51"/>
      <c r="Q3420" s="51"/>
      <c r="R3420" s="51"/>
      <c r="S3420" s="51"/>
      <c r="T3420" s="51"/>
      <c r="U3420" s="51"/>
      <c r="V3420" s="51"/>
      <c r="W3420" s="51"/>
      <c r="X3420" s="51"/>
      <c r="Y3420" s="51"/>
      <c r="Z3420" s="51"/>
      <c r="AA3420" s="51"/>
      <c r="AB3420" s="51"/>
      <c r="AC3420" s="51"/>
      <c r="AD3420" s="51"/>
      <c r="AE3420" s="51"/>
      <c r="AF3420" s="51"/>
    </row>
    <row r="3421" spans="1:32">
      <c r="A3421" s="51"/>
      <c r="B3421" s="51"/>
      <c r="C3421" s="51"/>
      <c r="D3421" s="51"/>
      <c r="E3421" s="51"/>
      <c r="F3421" s="51"/>
      <c r="G3421" s="51"/>
      <c r="H3421" s="51"/>
      <c r="I3421" s="51"/>
      <c r="J3421" s="51"/>
      <c r="K3421" s="51"/>
      <c r="L3421" s="51"/>
      <c r="M3421" s="51"/>
      <c r="N3421" s="51"/>
      <c r="O3421" s="51"/>
      <c r="P3421" s="51"/>
      <c r="Q3421" s="51"/>
      <c r="R3421" s="51"/>
      <c r="S3421" s="51"/>
      <c r="T3421" s="51"/>
      <c r="U3421" s="51"/>
      <c r="V3421" s="51"/>
      <c r="W3421" s="51"/>
      <c r="X3421" s="51"/>
      <c r="Y3421" s="51"/>
      <c r="Z3421" s="51"/>
      <c r="AA3421" s="51"/>
      <c r="AB3421" s="51"/>
      <c r="AC3421" s="51"/>
      <c r="AD3421" s="51"/>
      <c r="AE3421" s="51"/>
      <c r="AF3421" s="51"/>
    </row>
    <row r="3422" spans="1:32">
      <c r="A3422" s="51"/>
      <c r="B3422" s="51"/>
      <c r="C3422" s="51"/>
      <c r="D3422" s="51"/>
      <c r="E3422" s="51"/>
      <c r="F3422" s="51"/>
      <c r="G3422" s="51"/>
      <c r="H3422" s="51"/>
      <c r="I3422" s="51"/>
      <c r="J3422" s="51"/>
      <c r="K3422" s="51"/>
      <c r="L3422" s="51"/>
      <c r="M3422" s="51"/>
      <c r="N3422" s="51"/>
      <c r="O3422" s="51"/>
      <c r="P3422" s="51"/>
      <c r="Q3422" s="51"/>
      <c r="R3422" s="51"/>
      <c r="S3422" s="51"/>
      <c r="T3422" s="51"/>
      <c r="U3422" s="51"/>
      <c r="V3422" s="51"/>
      <c r="W3422" s="51"/>
      <c r="X3422" s="51"/>
      <c r="Y3422" s="51"/>
      <c r="Z3422" s="51"/>
      <c r="AA3422" s="51"/>
      <c r="AB3422" s="51"/>
      <c r="AC3422" s="51"/>
      <c r="AD3422" s="51"/>
      <c r="AE3422" s="51"/>
      <c r="AF3422" s="51"/>
    </row>
    <row r="3423" spans="1:32">
      <c r="A3423" s="51"/>
      <c r="B3423" s="51"/>
      <c r="C3423" s="51"/>
      <c r="D3423" s="51"/>
      <c r="E3423" s="51"/>
      <c r="F3423" s="51"/>
      <c r="G3423" s="51"/>
      <c r="H3423" s="51"/>
      <c r="I3423" s="51"/>
      <c r="J3423" s="51"/>
      <c r="K3423" s="51"/>
      <c r="L3423" s="51"/>
      <c r="M3423" s="51"/>
      <c r="N3423" s="51"/>
      <c r="O3423" s="51"/>
      <c r="P3423" s="51"/>
      <c r="Q3423" s="51"/>
      <c r="R3423" s="51"/>
      <c r="S3423" s="51"/>
      <c r="T3423" s="51"/>
      <c r="U3423" s="51"/>
      <c r="V3423" s="51"/>
      <c r="W3423" s="51"/>
      <c r="X3423" s="51"/>
      <c r="Y3423" s="51"/>
      <c r="Z3423" s="51"/>
      <c r="AA3423" s="51"/>
      <c r="AB3423" s="51"/>
      <c r="AC3423" s="51"/>
      <c r="AD3423" s="51"/>
      <c r="AE3423" s="51"/>
      <c r="AF3423" s="51"/>
    </row>
    <row r="3424" spans="1:32">
      <c r="A3424" s="51"/>
      <c r="B3424" s="51"/>
      <c r="C3424" s="51"/>
      <c r="D3424" s="51"/>
      <c r="E3424" s="51"/>
      <c r="F3424" s="51"/>
      <c r="G3424" s="51"/>
      <c r="H3424" s="51"/>
      <c r="I3424" s="51"/>
      <c r="J3424" s="51"/>
      <c r="K3424" s="51"/>
      <c r="L3424" s="51"/>
      <c r="M3424" s="51"/>
      <c r="N3424" s="51"/>
      <c r="O3424" s="51"/>
      <c r="P3424" s="51"/>
      <c r="Q3424" s="51"/>
      <c r="R3424" s="51"/>
      <c r="S3424" s="51"/>
      <c r="T3424" s="51"/>
      <c r="U3424" s="51"/>
      <c r="V3424" s="51"/>
      <c r="W3424" s="51"/>
      <c r="X3424" s="51"/>
      <c r="Y3424" s="51"/>
      <c r="Z3424" s="51"/>
      <c r="AA3424" s="51"/>
      <c r="AB3424" s="51"/>
      <c r="AC3424" s="51"/>
      <c r="AD3424" s="51"/>
      <c r="AE3424" s="51"/>
      <c r="AF3424" s="51"/>
    </row>
    <row r="3425" spans="1:32">
      <c r="A3425" s="51"/>
      <c r="B3425" s="51"/>
      <c r="C3425" s="51"/>
      <c r="D3425" s="51"/>
      <c r="E3425" s="51"/>
      <c r="F3425" s="51"/>
      <c r="G3425" s="51"/>
      <c r="H3425" s="51"/>
      <c r="I3425" s="51"/>
      <c r="J3425" s="51"/>
      <c r="K3425" s="51"/>
      <c r="L3425" s="51"/>
      <c r="M3425" s="51"/>
      <c r="N3425" s="51"/>
      <c r="O3425" s="51"/>
      <c r="P3425" s="51"/>
      <c r="Q3425" s="51"/>
      <c r="R3425" s="51"/>
      <c r="S3425" s="51"/>
      <c r="T3425" s="51"/>
      <c r="U3425" s="51"/>
      <c r="V3425" s="51"/>
      <c r="W3425" s="51"/>
      <c r="X3425" s="51"/>
      <c r="Y3425" s="51"/>
      <c r="Z3425" s="51"/>
      <c r="AA3425" s="51"/>
      <c r="AB3425" s="51"/>
      <c r="AC3425" s="51"/>
      <c r="AD3425" s="51"/>
      <c r="AE3425" s="51"/>
      <c r="AF3425" s="51"/>
    </row>
    <row r="3426" spans="1:32">
      <c r="A3426" s="51"/>
      <c r="B3426" s="51"/>
      <c r="C3426" s="51"/>
      <c r="D3426" s="51"/>
      <c r="E3426" s="51"/>
      <c r="F3426" s="51"/>
      <c r="G3426" s="51"/>
      <c r="H3426" s="51"/>
      <c r="I3426" s="51"/>
      <c r="J3426" s="51"/>
      <c r="K3426" s="51"/>
      <c r="L3426" s="51"/>
      <c r="M3426" s="51"/>
      <c r="N3426" s="51"/>
      <c r="O3426" s="51"/>
      <c r="P3426" s="51"/>
      <c r="Q3426" s="51"/>
      <c r="R3426" s="51"/>
      <c r="S3426" s="51"/>
      <c r="T3426" s="51"/>
      <c r="U3426" s="51"/>
      <c r="V3426" s="51"/>
      <c r="W3426" s="51"/>
      <c r="X3426" s="51"/>
      <c r="Y3426" s="51"/>
      <c r="Z3426" s="51"/>
      <c r="AA3426" s="51"/>
      <c r="AB3426" s="51"/>
      <c r="AC3426" s="51"/>
      <c r="AD3426" s="51"/>
      <c r="AE3426" s="51"/>
      <c r="AF3426" s="51"/>
    </row>
    <row r="3427" spans="1:32">
      <c r="A3427" s="51"/>
      <c r="B3427" s="51"/>
      <c r="C3427" s="51"/>
      <c r="D3427" s="51"/>
      <c r="E3427" s="51"/>
      <c r="F3427" s="51"/>
      <c r="G3427" s="51"/>
      <c r="H3427" s="51"/>
      <c r="I3427" s="51"/>
      <c r="J3427" s="51"/>
      <c r="K3427" s="51"/>
      <c r="L3427" s="51"/>
      <c r="M3427" s="51"/>
      <c r="N3427" s="51"/>
      <c r="O3427" s="51"/>
      <c r="P3427" s="51"/>
      <c r="Q3427" s="51"/>
      <c r="R3427" s="51"/>
      <c r="S3427" s="51"/>
      <c r="T3427" s="51"/>
      <c r="U3427" s="51"/>
      <c r="V3427" s="51"/>
      <c r="W3427" s="51"/>
      <c r="X3427" s="51"/>
      <c r="Y3427" s="51"/>
      <c r="Z3427" s="51"/>
      <c r="AA3427" s="51"/>
      <c r="AB3427" s="51"/>
      <c r="AC3427" s="51"/>
      <c r="AD3427" s="51"/>
      <c r="AE3427" s="51"/>
      <c r="AF3427" s="51"/>
    </row>
    <row r="3428" spans="1:32">
      <c r="A3428" s="51"/>
      <c r="B3428" s="51"/>
      <c r="C3428" s="51"/>
      <c r="D3428" s="51"/>
      <c r="E3428" s="51"/>
      <c r="F3428" s="51"/>
      <c r="G3428" s="51"/>
      <c r="H3428" s="51"/>
      <c r="I3428" s="51"/>
      <c r="J3428" s="51"/>
      <c r="K3428" s="51"/>
      <c r="L3428" s="51"/>
      <c r="M3428" s="51"/>
      <c r="N3428" s="51"/>
      <c r="O3428" s="51"/>
      <c r="P3428" s="51"/>
      <c r="Q3428" s="51"/>
      <c r="R3428" s="51"/>
      <c r="S3428" s="51"/>
      <c r="T3428" s="51"/>
      <c r="U3428" s="51"/>
      <c r="V3428" s="51"/>
      <c r="W3428" s="51"/>
      <c r="X3428" s="51"/>
      <c r="Y3428" s="51"/>
      <c r="Z3428" s="51"/>
      <c r="AA3428" s="51"/>
      <c r="AB3428" s="51"/>
      <c r="AC3428" s="51"/>
      <c r="AD3428" s="51"/>
      <c r="AE3428" s="51"/>
      <c r="AF3428" s="51"/>
    </row>
    <row r="3429" spans="1:32">
      <c r="A3429" s="51"/>
      <c r="B3429" s="51"/>
      <c r="C3429" s="51"/>
      <c r="D3429" s="51"/>
      <c r="E3429" s="51"/>
      <c r="F3429" s="51"/>
      <c r="G3429" s="51"/>
      <c r="H3429" s="51"/>
      <c r="I3429" s="51"/>
      <c r="J3429" s="51"/>
      <c r="K3429" s="51"/>
      <c r="L3429" s="51"/>
      <c r="M3429" s="51"/>
      <c r="N3429" s="51"/>
      <c r="O3429" s="51"/>
      <c r="P3429" s="51"/>
      <c r="Q3429" s="51"/>
      <c r="R3429" s="51"/>
      <c r="S3429" s="51"/>
      <c r="T3429" s="51"/>
      <c r="U3429" s="51"/>
      <c r="V3429" s="51"/>
      <c r="W3429" s="51"/>
      <c r="X3429" s="51"/>
      <c r="Y3429" s="51"/>
      <c r="Z3429" s="51"/>
      <c r="AA3429" s="51"/>
      <c r="AB3429" s="51"/>
      <c r="AC3429" s="51"/>
      <c r="AD3429" s="51"/>
      <c r="AE3429" s="51"/>
      <c r="AF3429" s="51"/>
    </row>
    <row r="3430" spans="1:32">
      <c r="A3430" s="51"/>
      <c r="B3430" s="51"/>
      <c r="C3430" s="51"/>
      <c r="D3430" s="51"/>
      <c r="E3430" s="51"/>
      <c r="F3430" s="51"/>
      <c r="G3430" s="51"/>
      <c r="H3430" s="51"/>
      <c r="I3430" s="51"/>
      <c r="J3430" s="51"/>
      <c r="K3430" s="51"/>
      <c r="L3430" s="51"/>
      <c r="M3430" s="51"/>
      <c r="N3430" s="51"/>
      <c r="O3430" s="51"/>
      <c r="P3430" s="51"/>
      <c r="Q3430" s="51"/>
      <c r="R3430" s="51"/>
      <c r="S3430" s="51"/>
      <c r="T3430" s="51"/>
      <c r="U3430" s="51"/>
      <c r="V3430" s="51"/>
      <c r="W3430" s="51"/>
      <c r="X3430" s="51"/>
      <c r="Y3430" s="51"/>
      <c r="Z3430" s="51"/>
      <c r="AA3430" s="51"/>
      <c r="AB3430" s="51"/>
      <c r="AC3430" s="51"/>
      <c r="AD3430" s="51"/>
      <c r="AE3430" s="51"/>
      <c r="AF3430" s="51"/>
    </row>
    <row r="3431" spans="1:32">
      <c r="A3431" s="51"/>
      <c r="B3431" s="51"/>
      <c r="C3431" s="51"/>
      <c r="D3431" s="51"/>
      <c r="E3431" s="51"/>
      <c r="F3431" s="51"/>
      <c r="G3431" s="51"/>
      <c r="H3431" s="51"/>
      <c r="I3431" s="51"/>
      <c r="J3431" s="51"/>
      <c r="K3431" s="51"/>
      <c r="L3431" s="51"/>
      <c r="M3431" s="51"/>
      <c r="N3431" s="51"/>
      <c r="O3431" s="51"/>
      <c r="P3431" s="51"/>
      <c r="Q3431" s="51"/>
      <c r="R3431" s="51"/>
      <c r="S3431" s="51"/>
      <c r="T3431" s="51"/>
      <c r="U3431" s="51"/>
      <c r="V3431" s="51"/>
      <c r="W3431" s="51"/>
      <c r="X3431" s="51"/>
      <c r="Y3431" s="51"/>
      <c r="Z3431" s="51"/>
      <c r="AA3431" s="51"/>
      <c r="AB3431" s="51"/>
      <c r="AC3431" s="51"/>
      <c r="AD3431" s="51"/>
      <c r="AE3431" s="51"/>
      <c r="AF3431" s="51"/>
    </row>
    <row r="3432" spans="1:32">
      <c r="A3432" s="51"/>
      <c r="B3432" s="51"/>
      <c r="C3432" s="51"/>
      <c r="D3432" s="51"/>
      <c r="E3432" s="51"/>
      <c r="F3432" s="51"/>
      <c r="G3432" s="51"/>
      <c r="H3432" s="51"/>
      <c r="I3432" s="51"/>
      <c r="J3432" s="51"/>
      <c r="K3432" s="51"/>
      <c r="L3432" s="51"/>
      <c r="M3432" s="51"/>
      <c r="N3432" s="51"/>
      <c r="O3432" s="51"/>
      <c r="P3432" s="51"/>
      <c r="Q3432" s="51"/>
      <c r="R3432" s="51"/>
      <c r="S3432" s="51"/>
      <c r="T3432" s="51"/>
      <c r="U3432" s="51"/>
      <c r="V3432" s="51"/>
      <c r="W3432" s="51"/>
      <c r="X3432" s="51"/>
      <c r="Y3432" s="51"/>
      <c r="Z3432" s="51"/>
      <c r="AA3432" s="51"/>
      <c r="AB3432" s="51"/>
      <c r="AC3432" s="51"/>
      <c r="AD3432" s="51"/>
      <c r="AE3432" s="51"/>
      <c r="AF3432" s="51"/>
    </row>
    <row r="3433" spans="1:32">
      <c r="A3433" s="51"/>
      <c r="B3433" s="51"/>
      <c r="C3433" s="51"/>
      <c r="D3433" s="51"/>
      <c r="E3433" s="51"/>
      <c r="F3433" s="51"/>
      <c r="G3433" s="51"/>
      <c r="H3433" s="51"/>
      <c r="I3433" s="51"/>
      <c r="J3433" s="51"/>
      <c r="K3433" s="51"/>
      <c r="L3433" s="51"/>
      <c r="M3433" s="51"/>
      <c r="N3433" s="51"/>
      <c r="O3433" s="51"/>
      <c r="P3433" s="51"/>
      <c r="Q3433" s="51"/>
      <c r="R3433" s="51"/>
      <c r="S3433" s="51"/>
      <c r="T3433" s="51"/>
      <c r="U3433" s="51"/>
      <c r="V3433" s="51"/>
      <c r="W3433" s="51"/>
      <c r="X3433" s="51"/>
      <c r="Y3433" s="51"/>
      <c r="Z3433" s="51"/>
      <c r="AA3433" s="51"/>
      <c r="AB3433" s="51"/>
      <c r="AC3433" s="51"/>
      <c r="AD3433" s="51"/>
      <c r="AE3433" s="51"/>
      <c r="AF3433" s="51"/>
    </row>
    <row r="3434" spans="1:32">
      <c r="A3434" s="51"/>
      <c r="B3434" s="51"/>
      <c r="C3434" s="51"/>
      <c r="D3434" s="51"/>
      <c r="E3434" s="51"/>
      <c r="F3434" s="51"/>
      <c r="G3434" s="51"/>
      <c r="H3434" s="51"/>
      <c r="I3434" s="51"/>
      <c r="J3434" s="51"/>
      <c r="K3434" s="51"/>
      <c r="L3434" s="51"/>
      <c r="M3434" s="51"/>
      <c r="N3434" s="51"/>
      <c r="O3434" s="51"/>
      <c r="P3434" s="51"/>
      <c r="Q3434" s="51"/>
      <c r="R3434" s="51"/>
      <c r="S3434" s="51"/>
      <c r="T3434" s="51"/>
      <c r="U3434" s="51"/>
      <c r="V3434" s="51"/>
      <c r="W3434" s="51"/>
      <c r="X3434" s="51"/>
      <c r="Y3434" s="51"/>
      <c r="Z3434" s="51"/>
      <c r="AA3434" s="51"/>
      <c r="AB3434" s="51"/>
      <c r="AC3434" s="51"/>
      <c r="AD3434" s="51"/>
      <c r="AE3434" s="51"/>
      <c r="AF3434" s="51"/>
    </row>
    <row r="3435" spans="1:32">
      <c r="A3435" s="51"/>
      <c r="B3435" s="51"/>
      <c r="C3435" s="51"/>
      <c r="D3435" s="51"/>
      <c r="E3435" s="51"/>
      <c r="F3435" s="51"/>
      <c r="G3435" s="51"/>
      <c r="H3435" s="51"/>
      <c r="I3435" s="51"/>
      <c r="J3435" s="51"/>
      <c r="K3435" s="51"/>
      <c r="L3435" s="51"/>
      <c r="M3435" s="51"/>
      <c r="N3435" s="51"/>
      <c r="O3435" s="51"/>
      <c r="P3435" s="51"/>
      <c r="Q3435" s="51"/>
      <c r="R3435" s="51"/>
      <c r="S3435" s="51"/>
      <c r="T3435" s="51"/>
      <c r="U3435" s="51"/>
      <c r="V3435" s="51"/>
      <c r="W3435" s="51"/>
      <c r="X3435" s="51"/>
      <c r="Y3435" s="51"/>
      <c r="Z3435" s="51"/>
      <c r="AA3435" s="51"/>
      <c r="AB3435" s="51"/>
      <c r="AC3435" s="51"/>
      <c r="AD3435" s="51"/>
      <c r="AE3435" s="51"/>
      <c r="AF3435" s="51"/>
    </row>
    <row r="3436" spans="1:32">
      <c r="A3436" s="51"/>
      <c r="B3436" s="51"/>
      <c r="C3436" s="51"/>
      <c r="D3436" s="51"/>
      <c r="E3436" s="51"/>
      <c r="F3436" s="51"/>
      <c r="G3436" s="51"/>
      <c r="H3436" s="51"/>
      <c r="I3436" s="51"/>
      <c r="J3436" s="51"/>
      <c r="K3436" s="51"/>
      <c r="L3436" s="51"/>
      <c r="M3436" s="51"/>
      <c r="N3436" s="51"/>
      <c r="O3436" s="51"/>
      <c r="P3436" s="51"/>
      <c r="Q3436" s="51"/>
      <c r="R3436" s="51"/>
      <c r="S3436" s="51"/>
      <c r="T3436" s="51"/>
      <c r="U3436" s="51"/>
      <c r="V3436" s="51"/>
      <c r="W3436" s="51"/>
      <c r="X3436" s="51"/>
      <c r="Y3436" s="51"/>
      <c r="Z3436" s="51"/>
      <c r="AA3436" s="51"/>
      <c r="AB3436" s="51"/>
      <c r="AC3436" s="51"/>
      <c r="AD3436" s="51"/>
      <c r="AE3436" s="51"/>
      <c r="AF3436" s="51"/>
    </row>
    <row r="3437" spans="1:32">
      <c r="A3437" s="51"/>
      <c r="B3437" s="51"/>
      <c r="C3437" s="51"/>
      <c r="D3437" s="51"/>
      <c r="E3437" s="51"/>
      <c r="F3437" s="51"/>
      <c r="G3437" s="51"/>
      <c r="H3437" s="51"/>
      <c r="I3437" s="51"/>
      <c r="J3437" s="51"/>
      <c r="K3437" s="51"/>
      <c r="L3437" s="51"/>
      <c r="M3437" s="51"/>
      <c r="N3437" s="51"/>
      <c r="O3437" s="51"/>
      <c r="P3437" s="51"/>
      <c r="Q3437" s="51"/>
      <c r="R3437" s="51"/>
      <c r="S3437" s="51"/>
      <c r="T3437" s="51"/>
      <c r="U3437" s="51"/>
      <c r="V3437" s="51"/>
      <c r="W3437" s="51"/>
      <c r="X3437" s="51"/>
      <c r="Y3437" s="51"/>
      <c r="Z3437" s="51"/>
      <c r="AA3437" s="51"/>
      <c r="AB3437" s="51"/>
      <c r="AC3437" s="51"/>
      <c r="AD3437" s="51"/>
      <c r="AE3437" s="51"/>
      <c r="AF3437" s="51"/>
    </row>
    <row r="3438" spans="1:32">
      <c r="A3438" s="51"/>
      <c r="B3438" s="51"/>
      <c r="C3438" s="51"/>
      <c r="D3438" s="51"/>
      <c r="E3438" s="51"/>
      <c r="F3438" s="51"/>
      <c r="G3438" s="51"/>
      <c r="H3438" s="51"/>
      <c r="I3438" s="51"/>
      <c r="J3438" s="51"/>
      <c r="K3438" s="51"/>
      <c r="L3438" s="51"/>
      <c r="M3438" s="51"/>
      <c r="N3438" s="51"/>
      <c r="O3438" s="51"/>
      <c r="P3438" s="51"/>
      <c r="Q3438" s="51"/>
      <c r="R3438" s="51"/>
      <c r="S3438" s="51"/>
      <c r="T3438" s="51"/>
      <c r="U3438" s="51"/>
      <c r="V3438" s="51"/>
      <c r="W3438" s="51"/>
      <c r="X3438" s="51"/>
      <c r="Y3438" s="51"/>
      <c r="Z3438" s="51"/>
      <c r="AA3438" s="51"/>
      <c r="AB3438" s="51"/>
      <c r="AC3438" s="51"/>
      <c r="AD3438" s="51"/>
      <c r="AE3438" s="51"/>
      <c r="AF3438" s="51"/>
    </row>
    <row r="3439" spans="1:32">
      <c r="A3439" s="51"/>
      <c r="B3439" s="51"/>
      <c r="C3439" s="51"/>
      <c r="D3439" s="51"/>
      <c r="E3439" s="51"/>
      <c r="F3439" s="51"/>
      <c r="G3439" s="51"/>
      <c r="H3439" s="51"/>
      <c r="I3439" s="51"/>
      <c r="J3439" s="51"/>
      <c r="K3439" s="51"/>
      <c r="L3439" s="51"/>
      <c r="M3439" s="51"/>
      <c r="N3439" s="51"/>
      <c r="O3439" s="51"/>
      <c r="P3439" s="51"/>
      <c r="Q3439" s="51"/>
      <c r="R3439" s="51"/>
      <c r="S3439" s="51"/>
      <c r="T3439" s="51"/>
      <c r="U3439" s="51"/>
      <c r="V3439" s="51"/>
      <c r="W3439" s="51"/>
      <c r="X3439" s="51"/>
      <c r="Y3439" s="51"/>
      <c r="Z3439" s="51"/>
      <c r="AA3439" s="51"/>
      <c r="AB3439" s="51"/>
      <c r="AC3439" s="51"/>
      <c r="AD3439" s="51"/>
      <c r="AE3439" s="51"/>
      <c r="AF3439" s="51"/>
    </row>
    <row r="3440" spans="1:32">
      <c r="A3440" s="51"/>
      <c r="B3440" s="51"/>
      <c r="C3440" s="51"/>
      <c r="D3440" s="51"/>
      <c r="E3440" s="51"/>
      <c r="F3440" s="51"/>
      <c r="G3440" s="51"/>
      <c r="H3440" s="51"/>
      <c r="I3440" s="51"/>
      <c r="J3440" s="51"/>
      <c r="K3440" s="51"/>
      <c r="L3440" s="51"/>
      <c r="M3440" s="51"/>
      <c r="N3440" s="51"/>
      <c r="O3440" s="51"/>
      <c r="P3440" s="51"/>
      <c r="Q3440" s="51"/>
      <c r="R3440" s="51"/>
      <c r="S3440" s="51"/>
      <c r="T3440" s="51"/>
      <c r="U3440" s="51"/>
      <c r="V3440" s="51"/>
      <c r="W3440" s="51"/>
      <c r="X3440" s="51"/>
      <c r="Y3440" s="51"/>
      <c r="Z3440" s="51"/>
      <c r="AA3440" s="51"/>
      <c r="AB3440" s="51"/>
      <c r="AC3440" s="51"/>
      <c r="AD3440" s="51"/>
      <c r="AE3440" s="51"/>
      <c r="AF3440" s="51"/>
    </row>
    <row r="3441" spans="1:32">
      <c r="A3441" s="51"/>
      <c r="B3441" s="51"/>
      <c r="C3441" s="51"/>
      <c r="D3441" s="51"/>
      <c r="E3441" s="51"/>
      <c r="F3441" s="51"/>
      <c r="G3441" s="51"/>
      <c r="H3441" s="51"/>
      <c r="I3441" s="51"/>
      <c r="J3441" s="51"/>
      <c r="K3441" s="51"/>
      <c r="L3441" s="51"/>
      <c r="M3441" s="51"/>
      <c r="N3441" s="51"/>
      <c r="O3441" s="51"/>
      <c r="P3441" s="51"/>
      <c r="Q3441" s="51"/>
      <c r="R3441" s="51"/>
      <c r="S3441" s="51"/>
      <c r="T3441" s="51"/>
      <c r="U3441" s="51"/>
      <c r="V3441" s="51"/>
      <c r="W3441" s="51"/>
      <c r="X3441" s="51"/>
      <c r="Y3441" s="51"/>
      <c r="Z3441" s="51"/>
      <c r="AA3441" s="51"/>
      <c r="AB3441" s="51"/>
      <c r="AC3441" s="51"/>
      <c r="AD3441" s="51"/>
      <c r="AE3441" s="51"/>
      <c r="AF3441" s="51"/>
    </row>
    <row r="3442" spans="1:32">
      <c r="A3442" s="51"/>
      <c r="B3442" s="51"/>
      <c r="C3442" s="51"/>
      <c r="D3442" s="51"/>
      <c r="E3442" s="51"/>
      <c r="F3442" s="51"/>
      <c r="G3442" s="51"/>
      <c r="H3442" s="51"/>
      <c r="I3442" s="51"/>
      <c r="J3442" s="51"/>
      <c r="K3442" s="51"/>
      <c r="L3442" s="51"/>
      <c r="M3442" s="51"/>
      <c r="N3442" s="51"/>
      <c r="O3442" s="51"/>
      <c r="P3442" s="51"/>
      <c r="Q3442" s="51"/>
      <c r="R3442" s="51"/>
      <c r="S3442" s="51"/>
      <c r="T3442" s="51"/>
      <c r="U3442" s="51"/>
      <c r="V3442" s="51"/>
      <c r="W3442" s="51"/>
      <c r="X3442" s="51"/>
      <c r="Y3442" s="51"/>
      <c r="Z3442" s="51"/>
      <c r="AA3442" s="51"/>
      <c r="AB3442" s="51"/>
      <c r="AC3442" s="51"/>
      <c r="AD3442" s="51"/>
      <c r="AE3442" s="51"/>
      <c r="AF3442" s="51"/>
    </row>
    <row r="3443" spans="1:32">
      <c r="A3443" s="51"/>
      <c r="B3443" s="51"/>
      <c r="C3443" s="51"/>
      <c r="D3443" s="51"/>
      <c r="E3443" s="51"/>
      <c r="F3443" s="51"/>
      <c r="G3443" s="51"/>
      <c r="H3443" s="51"/>
      <c r="I3443" s="51"/>
      <c r="J3443" s="51"/>
      <c r="K3443" s="51"/>
      <c r="L3443" s="51"/>
      <c r="M3443" s="51"/>
      <c r="N3443" s="51"/>
      <c r="O3443" s="51"/>
      <c r="P3443" s="51"/>
      <c r="Q3443" s="51"/>
      <c r="R3443" s="51"/>
      <c r="S3443" s="51"/>
      <c r="T3443" s="51"/>
      <c r="U3443" s="51"/>
      <c r="V3443" s="51"/>
      <c r="W3443" s="51"/>
      <c r="X3443" s="51"/>
      <c r="Y3443" s="51"/>
      <c r="Z3443" s="51"/>
      <c r="AA3443" s="51"/>
      <c r="AB3443" s="51"/>
      <c r="AC3443" s="51"/>
      <c r="AD3443" s="51"/>
      <c r="AE3443" s="51"/>
      <c r="AF3443" s="51"/>
    </row>
    <row r="3444" spans="1:32">
      <c r="A3444" s="51"/>
      <c r="B3444" s="51"/>
      <c r="C3444" s="51"/>
      <c r="D3444" s="51"/>
      <c r="E3444" s="51"/>
      <c r="F3444" s="51"/>
      <c r="G3444" s="51"/>
      <c r="H3444" s="51"/>
      <c r="I3444" s="51"/>
      <c r="J3444" s="51"/>
      <c r="K3444" s="51"/>
      <c r="L3444" s="51"/>
      <c r="M3444" s="51"/>
      <c r="N3444" s="51"/>
      <c r="O3444" s="51"/>
      <c r="P3444" s="51"/>
      <c r="Q3444" s="51"/>
      <c r="R3444" s="51"/>
      <c r="S3444" s="51"/>
      <c r="T3444" s="51"/>
      <c r="U3444" s="51"/>
      <c r="V3444" s="51"/>
      <c r="W3444" s="51"/>
      <c r="X3444" s="51"/>
      <c r="Y3444" s="51"/>
      <c r="Z3444" s="51"/>
      <c r="AA3444" s="51"/>
      <c r="AB3444" s="51"/>
      <c r="AC3444" s="51"/>
      <c r="AD3444" s="51"/>
      <c r="AE3444" s="51"/>
      <c r="AF3444" s="51"/>
    </row>
    <row r="3445" spans="1:32">
      <c r="A3445" s="51"/>
      <c r="B3445" s="51"/>
      <c r="C3445" s="51"/>
      <c r="D3445" s="51"/>
      <c r="E3445" s="51"/>
      <c r="F3445" s="51"/>
      <c r="G3445" s="51"/>
      <c r="H3445" s="51"/>
      <c r="I3445" s="51"/>
      <c r="J3445" s="51"/>
      <c r="K3445" s="51"/>
      <c r="L3445" s="51"/>
      <c r="M3445" s="51"/>
      <c r="N3445" s="51"/>
      <c r="O3445" s="51"/>
      <c r="P3445" s="51"/>
      <c r="Q3445" s="51"/>
      <c r="R3445" s="51"/>
      <c r="S3445" s="51"/>
      <c r="T3445" s="51"/>
      <c r="U3445" s="51"/>
      <c r="V3445" s="51"/>
      <c r="W3445" s="51"/>
      <c r="X3445" s="51"/>
      <c r="Y3445" s="51"/>
      <c r="Z3445" s="51"/>
      <c r="AA3445" s="51"/>
      <c r="AB3445" s="51"/>
      <c r="AC3445" s="51"/>
      <c r="AD3445" s="51"/>
      <c r="AE3445" s="51"/>
      <c r="AF3445" s="51"/>
    </row>
    <row r="3446" spans="1:32">
      <c r="A3446" s="51"/>
      <c r="B3446" s="51"/>
      <c r="C3446" s="51"/>
      <c r="D3446" s="51"/>
      <c r="E3446" s="51"/>
      <c r="F3446" s="51"/>
      <c r="G3446" s="51"/>
      <c r="H3446" s="51"/>
      <c r="I3446" s="51"/>
      <c r="J3446" s="51"/>
      <c r="K3446" s="51"/>
      <c r="L3446" s="51"/>
      <c r="M3446" s="51"/>
      <c r="N3446" s="51"/>
      <c r="O3446" s="51"/>
      <c r="P3446" s="51"/>
      <c r="Q3446" s="51"/>
      <c r="R3446" s="51"/>
      <c r="S3446" s="51"/>
      <c r="T3446" s="51"/>
      <c r="U3446" s="51"/>
      <c r="V3446" s="51"/>
      <c r="W3446" s="51"/>
      <c r="X3446" s="51"/>
      <c r="Y3446" s="51"/>
      <c r="Z3446" s="51"/>
      <c r="AA3446" s="51"/>
      <c r="AB3446" s="51"/>
      <c r="AC3446" s="51"/>
      <c r="AD3446" s="51"/>
      <c r="AE3446" s="51"/>
      <c r="AF3446" s="51"/>
    </row>
    <row r="3447" spans="1:32">
      <c r="A3447" s="51"/>
      <c r="B3447" s="51"/>
      <c r="C3447" s="51"/>
      <c r="D3447" s="51"/>
      <c r="E3447" s="51"/>
      <c r="F3447" s="51"/>
      <c r="G3447" s="51"/>
      <c r="H3447" s="51"/>
      <c r="I3447" s="51"/>
      <c r="J3447" s="51"/>
      <c r="K3447" s="51"/>
      <c r="L3447" s="51"/>
      <c r="M3447" s="51"/>
      <c r="N3447" s="51"/>
      <c r="O3447" s="51"/>
      <c r="P3447" s="51"/>
      <c r="Q3447" s="51"/>
      <c r="R3447" s="51"/>
      <c r="S3447" s="51"/>
      <c r="T3447" s="51"/>
      <c r="U3447" s="51"/>
      <c r="V3447" s="51"/>
      <c r="W3447" s="51"/>
      <c r="X3447" s="51"/>
      <c r="Y3447" s="51"/>
      <c r="Z3447" s="51"/>
      <c r="AA3447" s="51"/>
      <c r="AB3447" s="51"/>
      <c r="AC3447" s="51"/>
      <c r="AD3447" s="51"/>
      <c r="AE3447" s="51"/>
      <c r="AF3447" s="51"/>
    </row>
    <row r="3448" spans="1:32">
      <c r="A3448" s="51"/>
      <c r="B3448" s="51"/>
      <c r="C3448" s="51"/>
      <c r="D3448" s="51"/>
      <c r="E3448" s="51"/>
      <c r="F3448" s="51"/>
      <c r="G3448" s="51"/>
      <c r="H3448" s="51"/>
      <c r="I3448" s="51"/>
      <c r="J3448" s="51"/>
      <c r="K3448" s="51"/>
      <c r="L3448" s="51"/>
      <c r="M3448" s="51"/>
      <c r="N3448" s="51"/>
      <c r="O3448" s="51"/>
      <c r="P3448" s="51"/>
      <c r="Q3448" s="51"/>
      <c r="R3448" s="51"/>
      <c r="S3448" s="51"/>
      <c r="T3448" s="51"/>
      <c r="U3448" s="51"/>
      <c r="V3448" s="51"/>
      <c r="W3448" s="51"/>
      <c r="X3448" s="51"/>
      <c r="Y3448" s="51"/>
      <c r="Z3448" s="51"/>
      <c r="AA3448" s="51"/>
      <c r="AB3448" s="51"/>
      <c r="AC3448" s="51"/>
      <c r="AD3448" s="51"/>
      <c r="AE3448" s="51"/>
      <c r="AF3448" s="51"/>
    </row>
    <row r="3449" spans="1:32">
      <c r="A3449" s="51"/>
      <c r="B3449" s="51"/>
      <c r="C3449" s="51"/>
      <c r="D3449" s="51"/>
      <c r="E3449" s="51"/>
      <c r="F3449" s="51"/>
      <c r="G3449" s="51"/>
      <c r="H3449" s="51"/>
      <c r="I3449" s="51"/>
      <c r="J3449" s="51"/>
      <c r="K3449" s="51"/>
      <c r="L3449" s="51"/>
      <c r="M3449" s="51"/>
      <c r="N3449" s="51"/>
      <c r="O3449" s="51"/>
      <c r="P3449" s="51"/>
      <c r="Q3449" s="51"/>
      <c r="R3449" s="51"/>
      <c r="S3449" s="51"/>
      <c r="T3449" s="51"/>
      <c r="U3449" s="51"/>
      <c r="V3449" s="51"/>
      <c r="W3449" s="51"/>
      <c r="X3449" s="51"/>
      <c r="Y3449" s="51"/>
      <c r="Z3449" s="51"/>
      <c r="AA3449" s="51"/>
      <c r="AB3449" s="51"/>
      <c r="AC3449" s="51"/>
      <c r="AD3449" s="51"/>
      <c r="AE3449" s="51"/>
      <c r="AF3449" s="51"/>
    </row>
    <row r="3450" spans="1:32">
      <c r="A3450" s="51"/>
      <c r="B3450" s="51"/>
      <c r="C3450" s="51"/>
      <c r="D3450" s="51"/>
      <c r="E3450" s="51"/>
      <c r="F3450" s="51"/>
      <c r="G3450" s="51"/>
      <c r="H3450" s="51"/>
      <c r="I3450" s="51"/>
      <c r="J3450" s="51"/>
      <c r="K3450" s="51"/>
      <c r="L3450" s="51"/>
      <c r="M3450" s="51"/>
      <c r="N3450" s="51"/>
      <c r="O3450" s="51"/>
      <c r="P3450" s="51"/>
      <c r="Q3450" s="51"/>
      <c r="R3450" s="51"/>
      <c r="S3450" s="51"/>
      <c r="T3450" s="51"/>
      <c r="U3450" s="51"/>
      <c r="V3450" s="51"/>
      <c r="W3450" s="51"/>
      <c r="X3450" s="51"/>
      <c r="Y3450" s="51"/>
      <c r="Z3450" s="51"/>
      <c r="AA3450" s="51"/>
      <c r="AB3450" s="51"/>
      <c r="AC3450" s="51"/>
      <c r="AD3450" s="51"/>
      <c r="AE3450" s="51"/>
      <c r="AF3450" s="51"/>
    </row>
    <row r="3451" spans="1:32">
      <c r="A3451" s="51"/>
      <c r="B3451" s="51"/>
      <c r="C3451" s="51"/>
      <c r="D3451" s="51"/>
      <c r="E3451" s="51"/>
      <c r="F3451" s="51"/>
      <c r="G3451" s="51"/>
      <c r="H3451" s="51"/>
      <c r="I3451" s="51"/>
      <c r="J3451" s="51"/>
      <c r="K3451" s="51"/>
      <c r="L3451" s="51"/>
      <c r="M3451" s="51"/>
      <c r="N3451" s="51"/>
      <c r="O3451" s="51"/>
      <c r="P3451" s="51"/>
      <c r="Q3451" s="51"/>
      <c r="R3451" s="51"/>
      <c r="S3451" s="51"/>
      <c r="T3451" s="51"/>
      <c r="U3451" s="51"/>
      <c r="V3451" s="51"/>
      <c r="W3451" s="51"/>
      <c r="X3451" s="51"/>
      <c r="Y3451" s="51"/>
      <c r="Z3451" s="51"/>
      <c r="AA3451" s="51"/>
      <c r="AB3451" s="51"/>
      <c r="AC3451" s="51"/>
      <c r="AD3451" s="51"/>
      <c r="AE3451" s="51"/>
      <c r="AF3451" s="51"/>
    </row>
    <row r="3452" spans="1:32">
      <c r="A3452" s="51"/>
      <c r="B3452" s="51"/>
      <c r="C3452" s="51"/>
      <c r="D3452" s="51"/>
      <c r="E3452" s="51"/>
      <c r="F3452" s="51"/>
      <c r="G3452" s="51"/>
      <c r="H3452" s="51"/>
      <c r="I3452" s="51"/>
      <c r="J3452" s="51"/>
      <c r="K3452" s="51"/>
      <c r="L3452" s="51"/>
      <c r="M3452" s="51"/>
      <c r="N3452" s="51"/>
      <c r="O3452" s="51"/>
      <c r="P3452" s="51"/>
      <c r="Q3452" s="51"/>
      <c r="R3452" s="51"/>
      <c r="S3452" s="51"/>
      <c r="T3452" s="51"/>
      <c r="U3452" s="51"/>
      <c r="V3452" s="51"/>
      <c r="W3452" s="51"/>
      <c r="X3452" s="51"/>
      <c r="Y3452" s="51"/>
      <c r="Z3452" s="51"/>
      <c r="AA3452" s="51"/>
      <c r="AB3452" s="51"/>
      <c r="AC3452" s="51"/>
      <c r="AD3452" s="51"/>
      <c r="AE3452" s="51"/>
      <c r="AF3452" s="51"/>
    </row>
    <row r="3453" spans="1:32">
      <c r="A3453" s="51"/>
      <c r="B3453" s="51"/>
      <c r="C3453" s="51"/>
      <c r="D3453" s="51"/>
      <c r="E3453" s="51"/>
      <c r="F3453" s="51"/>
      <c r="G3453" s="51"/>
      <c r="H3453" s="51"/>
      <c r="I3453" s="51"/>
      <c r="J3453" s="51"/>
      <c r="K3453" s="51"/>
      <c r="L3453" s="51"/>
      <c r="M3453" s="51"/>
      <c r="N3453" s="51"/>
      <c r="O3453" s="51"/>
      <c r="P3453" s="51"/>
      <c r="Q3453" s="51"/>
      <c r="R3453" s="51"/>
      <c r="S3453" s="51"/>
      <c r="T3453" s="51"/>
      <c r="U3453" s="51"/>
      <c r="V3453" s="51"/>
      <c r="W3453" s="51"/>
      <c r="X3453" s="51"/>
      <c r="Y3453" s="51"/>
      <c r="Z3453" s="51"/>
      <c r="AA3453" s="51"/>
      <c r="AB3453" s="51"/>
      <c r="AC3453" s="51"/>
      <c r="AD3453" s="51"/>
      <c r="AE3453" s="51"/>
      <c r="AF3453" s="51"/>
    </row>
    <row r="3454" spans="1:32">
      <c r="A3454" s="51"/>
      <c r="B3454" s="51"/>
      <c r="C3454" s="51"/>
      <c r="D3454" s="51"/>
      <c r="E3454" s="51"/>
      <c r="F3454" s="51"/>
      <c r="G3454" s="51"/>
      <c r="H3454" s="51"/>
      <c r="I3454" s="51"/>
      <c r="J3454" s="51"/>
      <c r="K3454" s="51"/>
      <c r="L3454" s="51"/>
      <c r="M3454" s="51"/>
      <c r="N3454" s="51"/>
      <c r="O3454" s="51"/>
      <c r="P3454" s="51"/>
      <c r="Q3454" s="51"/>
      <c r="R3454" s="51"/>
      <c r="S3454" s="51"/>
      <c r="T3454" s="51"/>
      <c r="U3454" s="51"/>
      <c r="V3454" s="51"/>
      <c r="W3454" s="51"/>
      <c r="X3454" s="51"/>
      <c r="Y3454" s="51"/>
      <c r="Z3454" s="51"/>
      <c r="AA3454" s="51"/>
      <c r="AB3454" s="51"/>
      <c r="AC3454" s="51"/>
      <c r="AD3454" s="51"/>
      <c r="AE3454" s="51"/>
      <c r="AF3454" s="51"/>
    </row>
    <row r="3455" spans="1:32">
      <c r="A3455" s="51"/>
      <c r="B3455" s="51"/>
      <c r="C3455" s="51"/>
      <c r="D3455" s="51"/>
      <c r="E3455" s="51"/>
      <c r="F3455" s="51"/>
      <c r="G3455" s="51"/>
      <c r="H3455" s="51"/>
      <c r="I3455" s="51"/>
      <c r="J3455" s="51"/>
      <c r="K3455" s="51"/>
      <c r="L3455" s="51"/>
      <c r="M3455" s="51"/>
      <c r="N3455" s="51"/>
      <c r="O3455" s="51"/>
      <c r="P3455" s="51"/>
      <c r="Q3455" s="51"/>
      <c r="R3455" s="51"/>
      <c r="S3455" s="51"/>
      <c r="T3455" s="51"/>
      <c r="U3455" s="51"/>
      <c r="V3455" s="51"/>
      <c r="W3455" s="51"/>
      <c r="X3455" s="51"/>
      <c r="Y3455" s="51"/>
      <c r="Z3455" s="51"/>
      <c r="AA3455" s="51"/>
      <c r="AB3455" s="51"/>
      <c r="AC3455" s="51"/>
      <c r="AD3455" s="51"/>
      <c r="AE3455" s="51"/>
      <c r="AF3455" s="51"/>
    </row>
    <row r="3456" spans="1:32">
      <c r="A3456" s="51"/>
      <c r="B3456" s="51"/>
      <c r="C3456" s="51"/>
      <c r="D3456" s="51"/>
      <c r="E3456" s="51"/>
      <c r="F3456" s="51"/>
      <c r="G3456" s="51"/>
      <c r="H3456" s="51"/>
      <c r="I3456" s="51"/>
      <c r="J3456" s="51"/>
      <c r="K3456" s="51"/>
      <c r="L3456" s="51"/>
      <c r="M3456" s="51"/>
      <c r="N3456" s="51"/>
      <c r="O3456" s="51"/>
      <c r="P3456" s="51"/>
      <c r="Q3456" s="51"/>
      <c r="R3456" s="51"/>
      <c r="S3456" s="51"/>
      <c r="T3456" s="51"/>
      <c r="U3456" s="51"/>
      <c r="V3456" s="51"/>
      <c r="W3456" s="51"/>
      <c r="X3456" s="51"/>
      <c r="Y3456" s="51"/>
      <c r="Z3456" s="51"/>
      <c r="AA3456" s="51"/>
      <c r="AB3456" s="51"/>
      <c r="AC3456" s="51"/>
      <c r="AD3456" s="51"/>
      <c r="AE3456" s="51"/>
      <c r="AF3456" s="51"/>
    </row>
    <row r="3457" spans="1:32">
      <c r="A3457" s="51"/>
      <c r="B3457" s="51"/>
      <c r="C3457" s="51"/>
      <c r="D3457" s="51"/>
      <c r="E3457" s="51"/>
      <c r="F3457" s="51"/>
      <c r="G3457" s="51"/>
      <c r="H3457" s="51"/>
      <c r="I3457" s="51"/>
      <c r="J3457" s="51"/>
      <c r="K3457" s="51"/>
      <c r="L3457" s="51"/>
      <c r="M3457" s="51"/>
      <c r="N3457" s="51"/>
      <c r="O3457" s="51"/>
      <c r="P3457" s="51"/>
      <c r="Q3457" s="51"/>
      <c r="R3457" s="51"/>
      <c r="S3457" s="51"/>
      <c r="T3457" s="51"/>
      <c r="U3457" s="51"/>
      <c r="V3457" s="51"/>
      <c r="W3457" s="51"/>
      <c r="X3457" s="51"/>
      <c r="Y3457" s="51"/>
      <c r="Z3457" s="51"/>
      <c r="AA3457" s="51"/>
      <c r="AB3457" s="51"/>
      <c r="AC3457" s="51"/>
      <c r="AD3457" s="51"/>
      <c r="AE3457" s="51"/>
      <c r="AF3457" s="51"/>
    </row>
    <row r="3458" spans="1:32">
      <c r="A3458" s="51"/>
      <c r="B3458" s="51"/>
      <c r="C3458" s="51"/>
      <c r="D3458" s="51"/>
      <c r="E3458" s="51"/>
      <c r="F3458" s="51"/>
      <c r="G3458" s="51"/>
      <c r="H3458" s="51"/>
      <c r="I3458" s="51"/>
      <c r="J3458" s="51"/>
      <c r="K3458" s="51"/>
      <c r="L3458" s="51"/>
      <c r="M3458" s="51"/>
      <c r="N3458" s="51"/>
      <c r="O3458" s="51"/>
      <c r="P3458" s="51"/>
      <c r="Q3458" s="51"/>
      <c r="R3458" s="51"/>
      <c r="S3458" s="51"/>
      <c r="T3458" s="51"/>
      <c r="U3458" s="51"/>
      <c r="V3458" s="51"/>
      <c r="W3458" s="51"/>
      <c r="X3458" s="51"/>
      <c r="Y3458" s="51"/>
      <c r="Z3458" s="51"/>
      <c r="AA3458" s="51"/>
      <c r="AB3458" s="51"/>
      <c r="AC3458" s="51"/>
      <c r="AD3458" s="51"/>
      <c r="AE3458" s="51"/>
      <c r="AF3458" s="51"/>
    </row>
    <row r="3459" spans="1:32">
      <c r="A3459" s="51"/>
      <c r="B3459" s="51"/>
      <c r="C3459" s="51"/>
      <c r="D3459" s="51"/>
      <c r="E3459" s="51"/>
      <c r="F3459" s="51"/>
      <c r="G3459" s="51"/>
      <c r="H3459" s="51"/>
      <c r="I3459" s="51"/>
      <c r="J3459" s="51"/>
      <c r="K3459" s="51"/>
      <c r="L3459" s="51"/>
      <c r="M3459" s="51"/>
      <c r="N3459" s="51"/>
      <c r="O3459" s="51"/>
      <c r="P3459" s="51"/>
      <c r="Q3459" s="51"/>
      <c r="R3459" s="51"/>
      <c r="S3459" s="51"/>
      <c r="T3459" s="51"/>
      <c r="U3459" s="51"/>
      <c r="V3459" s="51"/>
      <c r="W3459" s="51"/>
      <c r="X3459" s="51"/>
      <c r="Y3459" s="51"/>
      <c r="Z3459" s="51"/>
      <c r="AA3459" s="51"/>
      <c r="AB3459" s="51"/>
      <c r="AC3459" s="51"/>
      <c r="AD3459" s="51"/>
      <c r="AE3459" s="51"/>
      <c r="AF3459" s="51"/>
    </row>
    <row r="3460" spans="1:32">
      <c r="A3460" s="51"/>
      <c r="B3460" s="51"/>
      <c r="C3460" s="51"/>
      <c r="D3460" s="51"/>
      <c r="E3460" s="51"/>
      <c r="F3460" s="51"/>
      <c r="G3460" s="51"/>
      <c r="H3460" s="51"/>
      <c r="I3460" s="51"/>
      <c r="J3460" s="51"/>
      <c r="K3460" s="51"/>
      <c r="L3460" s="51"/>
      <c r="M3460" s="51"/>
      <c r="N3460" s="51"/>
      <c r="O3460" s="51"/>
      <c r="P3460" s="51"/>
      <c r="Q3460" s="51"/>
      <c r="R3460" s="51"/>
      <c r="S3460" s="51"/>
      <c r="T3460" s="51"/>
      <c r="U3460" s="51"/>
      <c r="V3460" s="51"/>
      <c r="W3460" s="51"/>
      <c r="X3460" s="51"/>
      <c r="Y3460" s="51"/>
      <c r="Z3460" s="51"/>
      <c r="AA3460" s="51"/>
      <c r="AB3460" s="51"/>
      <c r="AC3460" s="51"/>
      <c r="AD3460" s="51"/>
      <c r="AE3460" s="51"/>
      <c r="AF3460" s="51"/>
    </row>
    <row r="3461" spans="1:32">
      <c r="A3461" s="51"/>
      <c r="B3461" s="51"/>
      <c r="C3461" s="51"/>
      <c r="D3461" s="51"/>
      <c r="E3461" s="51"/>
      <c r="F3461" s="51"/>
      <c r="G3461" s="51"/>
      <c r="H3461" s="51"/>
      <c r="I3461" s="51"/>
      <c r="J3461" s="51"/>
      <c r="K3461" s="51"/>
      <c r="L3461" s="51"/>
      <c r="M3461" s="51"/>
      <c r="N3461" s="51"/>
      <c r="O3461" s="51"/>
      <c r="P3461" s="51"/>
      <c r="Q3461" s="51"/>
      <c r="R3461" s="51"/>
      <c r="S3461" s="51"/>
      <c r="T3461" s="51"/>
      <c r="U3461" s="51"/>
      <c r="V3461" s="51"/>
      <c r="W3461" s="51"/>
      <c r="X3461" s="51"/>
      <c r="Y3461" s="51"/>
      <c r="Z3461" s="51"/>
      <c r="AA3461" s="51"/>
      <c r="AB3461" s="51"/>
      <c r="AC3461" s="51"/>
      <c r="AD3461" s="51"/>
      <c r="AE3461" s="51"/>
      <c r="AF3461" s="51"/>
    </row>
    <row r="3462" spans="1:32">
      <c r="A3462" s="51"/>
      <c r="B3462" s="51"/>
      <c r="C3462" s="51"/>
      <c r="D3462" s="51"/>
      <c r="E3462" s="51"/>
      <c r="F3462" s="51"/>
      <c r="G3462" s="51"/>
      <c r="H3462" s="51"/>
      <c r="I3462" s="51"/>
      <c r="J3462" s="51"/>
      <c r="K3462" s="51"/>
      <c r="L3462" s="51"/>
      <c r="M3462" s="51"/>
      <c r="N3462" s="51"/>
      <c r="O3462" s="51"/>
      <c r="P3462" s="51"/>
      <c r="Q3462" s="51"/>
      <c r="R3462" s="51"/>
      <c r="S3462" s="51"/>
      <c r="T3462" s="51"/>
      <c r="U3462" s="51"/>
      <c r="V3462" s="51"/>
      <c r="W3462" s="51"/>
      <c r="X3462" s="51"/>
      <c r="Y3462" s="51"/>
      <c r="Z3462" s="51"/>
      <c r="AA3462" s="51"/>
      <c r="AB3462" s="51"/>
      <c r="AC3462" s="51"/>
      <c r="AD3462" s="51"/>
      <c r="AE3462" s="51"/>
      <c r="AF3462" s="51"/>
    </row>
    <row r="3463" spans="1:32">
      <c r="A3463" s="51"/>
      <c r="B3463" s="51"/>
      <c r="C3463" s="51"/>
      <c r="D3463" s="51"/>
      <c r="E3463" s="51"/>
      <c r="F3463" s="51"/>
      <c r="G3463" s="51"/>
      <c r="H3463" s="51"/>
      <c r="I3463" s="51"/>
      <c r="J3463" s="51"/>
      <c r="K3463" s="51"/>
      <c r="L3463" s="51"/>
      <c r="M3463" s="51"/>
      <c r="N3463" s="51"/>
      <c r="O3463" s="51"/>
      <c r="P3463" s="51"/>
      <c r="Q3463" s="51"/>
      <c r="R3463" s="51"/>
      <c r="S3463" s="51"/>
      <c r="T3463" s="51"/>
      <c r="U3463" s="51"/>
      <c r="V3463" s="51"/>
      <c r="W3463" s="51"/>
      <c r="X3463" s="51"/>
      <c r="Y3463" s="51"/>
      <c r="Z3463" s="51"/>
      <c r="AA3463" s="51"/>
      <c r="AB3463" s="51"/>
      <c r="AC3463" s="51"/>
      <c r="AD3463" s="51"/>
      <c r="AE3463" s="51"/>
      <c r="AF3463" s="51"/>
    </row>
    <row r="3464" spans="1:32">
      <c r="A3464" s="51"/>
      <c r="B3464" s="51"/>
      <c r="C3464" s="51"/>
      <c r="D3464" s="51"/>
      <c r="E3464" s="51"/>
      <c r="F3464" s="51"/>
      <c r="G3464" s="51"/>
      <c r="H3464" s="51"/>
      <c r="I3464" s="51"/>
      <c r="J3464" s="51"/>
      <c r="K3464" s="51"/>
      <c r="L3464" s="51"/>
      <c r="M3464" s="51"/>
      <c r="N3464" s="51"/>
      <c r="O3464" s="51"/>
      <c r="P3464" s="51"/>
      <c r="Q3464" s="51"/>
      <c r="R3464" s="51"/>
      <c r="S3464" s="51"/>
      <c r="T3464" s="51"/>
      <c r="U3464" s="51"/>
      <c r="V3464" s="51"/>
      <c r="W3464" s="51"/>
      <c r="X3464" s="51"/>
      <c r="Y3464" s="51"/>
      <c r="Z3464" s="51"/>
      <c r="AA3464" s="51"/>
      <c r="AB3464" s="51"/>
      <c r="AC3464" s="51"/>
      <c r="AD3464" s="51"/>
      <c r="AE3464" s="51"/>
      <c r="AF3464" s="51"/>
    </row>
    <row r="3465" spans="1:32">
      <c r="A3465" s="51"/>
      <c r="B3465" s="51"/>
      <c r="C3465" s="51"/>
      <c r="D3465" s="51"/>
      <c r="E3465" s="51"/>
      <c r="F3465" s="51"/>
      <c r="G3465" s="51"/>
      <c r="H3465" s="51"/>
      <c r="I3465" s="51"/>
      <c r="J3465" s="51"/>
      <c r="K3465" s="51"/>
      <c r="L3465" s="51"/>
      <c r="M3465" s="51"/>
      <c r="N3465" s="51"/>
      <c r="O3465" s="51"/>
      <c r="P3465" s="51"/>
      <c r="Q3465" s="51"/>
      <c r="R3465" s="51"/>
      <c r="S3465" s="51"/>
      <c r="T3465" s="51"/>
      <c r="U3465" s="51"/>
      <c r="V3465" s="51"/>
      <c r="W3465" s="51"/>
      <c r="X3465" s="51"/>
      <c r="Y3465" s="51"/>
      <c r="Z3465" s="51"/>
      <c r="AA3465" s="51"/>
      <c r="AB3465" s="51"/>
      <c r="AC3465" s="51"/>
      <c r="AD3465" s="51"/>
      <c r="AE3465" s="51"/>
      <c r="AF3465" s="51"/>
    </row>
    <row r="3466" spans="1:32">
      <c r="A3466" s="51"/>
      <c r="B3466" s="51"/>
      <c r="C3466" s="51"/>
      <c r="D3466" s="51"/>
      <c r="E3466" s="51"/>
      <c r="F3466" s="51"/>
      <c r="G3466" s="51"/>
      <c r="H3466" s="51"/>
      <c r="I3466" s="51"/>
      <c r="J3466" s="51"/>
      <c r="K3466" s="51"/>
      <c r="L3466" s="51"/>
      <c r="M3466" s="51"/>
      <c r="N3466" s="51"/>
      <c r="O3466" s="51"/>
      <c r="P3466" s="51"/>
      <c r="Q3466" s="51"/>
      <c r="R3466" s="51"/>
      <c r="S3466" s="51"/>
      <c r="T3466" s="51"/>
      <c r="U3466" s="51"/>
      <c r="V3466" s="51"/>
      <c r="W3466" s="51"/>
      <c r="X3466" s="51"/>
      <c r="Y3466" s="51"/>
      <c r="Z3466" s="51"/>
      <c r="AA3466" s="51"/>
      <c r="AB3466" s="51"/>
      <c r="AC3466" s="51"/>
      <c r="AD3466" s="51"/>
      <c r="AE3466" s="51"/>
      <c r="AF3466" s="51"/>
    </row>
    <row r="3467" spans="1:32">
      <c r="A3467" s="51"/>
      <c r="B3467" s="51"/>
      <c r="C3467" s="51"/>
      <c r="D3467" s="51"/>
      <c r="E3467" s="51"/>
      <c r="F3467" s="51"/>
      <c r="G3467" s="51"/>
      <c r="H3467" s="51"/>
      <c r="I3467" s="51"/>
      <c r="J3467" s="51"/>
      <c r="K3467" s="51"/>
      <c r="L3467" s="51"/>
      <c r="M3467" s="51"/>
      <c r="N3467" s="51"/>
      <c r="O3467" s="51"/>
      <c r="P3467" s="51"/>
      <c r="Q3467" s="51"/>
      <c r="R3467" s="51"/>
      <c r="S3467" s="51"/>
      <c r="T3467" s="51"/>
      <c r="U3467" s="51"/>
      <c r="V3467" s="51"/>
      <c r="W3467" s="51"/>
      <c r="X3467" s="51"/>
      <c r="Y3467" s="51"/>
      <c r="Z3467" s="51"/>
      <c r="AA3467" s="51"/>
      <c r="AB3467" s="51"/>
      <c r="AC3467" s="51"/>
      <c r="AD3467" s="51"/>
      <c r="AE3467" s="51"/>
      <c r="AF3467" s="51"/>
    </row>
    <row r="3468" spans="1:32">
      <c r="A3468" s="51"/>
      <c r="B3468" s="51"/>
      <c r="C3468" s="51"/>
      <c r="D3468" s="51"/>
      <c r="E3468" s="51"/>
      <c r="F3468" s="51"/>
      <c r="G3468" s="51"/>
      <c r="H3468" s="51"/>
      <c r="I3468" s="51"/>
      <c r="J3468" s="51"/>
      <c r="K3468" s="51"/>
      <c r="L3468" s="51"/>
      <c r="M3468" s="51"/>
      <c r="N3468" s="51"/>
      <c r="O3468" s="51"/>
      <c r="P3468" s="51"/>
      <c r="Q3468" s="51"/>
      <c r="R3468" s="51"/>
      <c r="S3468" s="51"/>
      <c r="T3468" s="51"/>
      <c r="U3468" s="51"/>
      <c r="V3468" s="51"/>
      <c r="W3468" s="51"/>
      <c r="X3468" s="51"/>
      <c r="Y3468" s="51"/>
      <c r="Z3468" s="51"/>
      <c r="AA3468" s="51"/>
      <c r="AB3468" s="51"/>
      <c r="AC3468" s="51"/>
      <c r="AD3468" s="51"/>
      <c r="AE3468" s="51"/>
      <c r="AF3468" s="51"/>
    </row>
    <row r="3469" spans="1:32">
      <c r="A3469" s="51"/>
      <c r="B3469" s="51"/>
      <c r="C3469" s="51"/>
      <c r="D3469" s="51"/>
      <c r="E3469" s="51"/>
      <c r="F3469" s="51"/>
      <c r="G3469" s="51"/>
      <c r="H3469" s="51"/>
      <c r="I3469" s="51"/>
      <c r="J3469" s="51"/>
      <c r="K3469" s="51"/>
      <c r="L3469" s="51"/>
      <c r="M3469" s="51"/>
      <c r="N3469" s="51"/>
      <c r="O3469" s="51"/>
      <c r="P3469" s="51"/>
      <c r="Q3469" s="51"/>
      <c r="R3469" s="51"/>
      <c r="S3469" s="51"/>
      <c r="T3469" s="51"/>
      <c r="U3469" s="51"/>
      <c r="V3469" s="51"/>
      <c r="W3469" s="51"/>
      <c r="X3469" s="51"/>
      <c r="Y3469" s="51"/>
      <c r="Z3469" s="51"/>
      <c r="AA3469" s="51"/>
      <c r="AB3469" s="51"/>
      <c r="AC3469" s="51"/>
      <c r="AD3469" s="51"/>
      <c r="AE3469" s="51"/>
      <c r="AF3469" s="51"/>
    </row>
    <row r="3470" spans="1:32">
      <c r="A3470" s="51"/>
      <c r="B3470" s="51"/>
      <c r="C3470" s="51"/>
      <c r="D3470" s="51"/>
      <c r="E3470" s="51"/>
      <c r="F3470" s="51"/>
      <c r="G3470" s="51"/>
      <c r="H3470" s="51"/>
      <c r="I3470" s="51"/>
      <c r="J3470" s="51"/>
      <c r="K3470" s="51"/>
      <c r="L3470" s="51"/>
      <c r="M3470" s="51"/>
      <c r="N3470" s="51"/>
      <c r="O3470" s="51"/>
      <c r="P3470" s="51"/>
      <c r="Q3470" s="51"/>
      <c r="R3470" s="51"/>
      <c r="S3470" s="51"/>
      <c r="T3470" s="51"/>
      <c r="U3470" s="51"/>
      <c r="V3470" s="51"/>
      <c r="W3470" s="51"/>
      <c r="X3470" s="51"/>
      <c r="Y3470" s="51"/>
      <c r="Z3470" s="51"/>
      <c r="AA3470" s="51"/>
      <c r="AB3470" s="51"/>
      <c r="AC3470" s="51"/>
      <c r="AD3470" s="51"/>
      <c r="AE3470" s="51"/>
      <c r="AF3470" s="51"/>
    </row>
    <row r="3471" spans="1:32">
      <c r="A3471" s="51"/>
      <c r="B3471" s="51"/>
      <c r="C3471" s="51"/>
      <c r="D3471" s="51"/>
      <c r="E3471" s="51"/>
      <c r="F3471" s="51"/>
      <c r="G3471" s="51"/>
      <c r="H3471" s="51"/>
      <c r="I3471" s="51"/>
      <c r="J3471" s="51"/>
      <c r="K3471" s="51"/>
      <c r="L3471" s="51"/>
      <c r="M3471" s="51"/>
      <c r="N3471" s="51"/>
      <c r="O3471" s="51"/>
      <c r="P3471" s="51"/>
      <c r="Q3471" s="51"/>
      <c r="R3471" s="51"/>
      <c r="S3471" s="51"/>
      <c r="T3471" s="51"/>
      <c r="U3471" s="51"/>
      <c r="V3471" s="51"/>
      <c r="W3471" s="51"/>
      <c r="X3471" s="51"/>
      <c r="Y3471" s="51"/>
      <c r="Z3471" s="51"/>
      <c r="AA3471" s="51"/>
      <c r="AB3471" s="51"/>
      <c r="AC3471" s="51"/>
      <c r="AD3471" s="51"/>
      <c r="AE3471" s="51"/>
      <c r="AF3471" s="51"/>
    </row>
    <row r="3472" spans="1:32">
      <c r="A3472" s="51"/>
      <c r="B3472" s="51"/>
      <c r="C3472" s="51"/>
      <c r="D3472" s="51"/>
      <c r="E3472" s="51"/>
      <c r="F3472" s="51"/>
      <c r="G3472" s="51"/>
      <c r="H3472" s="51"/>
      <c r="I3472" s="51"/>
      <c r="J3472" s="51"/>
      <c r="K3472" s="51"/>
      <c r="L3472" s="51"/>
      <c r="M3472" s="51"/>
      <c r="N3472" s="51"/>
      <c r="O3472" s="51"/>
      <c r="P3472" s="51"/>
      <c r="Q3472" s="51"/>
      <c r="R3472" s="51"/>
      <c r="S3472" s="51"/>
      <c r="T3472" s="51"/>
      <c r="U3472" s="51"/>
      <c r="V3472" s="51"/>
      <c r="W3472" s="51"/>
      <c r="X3472" s="51"/>
      <c r="Y3472" s="51"/>
      <c r="Z3472" s="51"/>
      <c r="AA3472" s="51"/>
      <c r="AB3472" s="51"/>
      <c r="AC3472" s="51"/>
      <c r="AD3472" s="51"/>
      <c r="AE3472" s="51"/>
      <c r="AF3472" s="51"/>
    </row>
    <row r="3473" spans="1:32">
      <c r="A3473" s="51"/>
      <c r="B3473" s="51"/>
      <c r="C3473" s="51"/>
      <c r="D3473" s="51"/>
      <c r="E3473" s="51"/>
      <c r="F3473" s="51"/>
      <c r="G3473" s="51"/>
      <c r="H3473" s="51"/>
      <c r="I3473" s="51"/>
      <c r="J3473" s="51"/>
      <c r="K3473" s="51"/>
      <c r="L3473" s="51"/>
      <c r="M3473" s="51"/>
      <c r="N3473" s="51"/>
      <c r="O3473" s="51"/>
      <c r="P3473" s="51"/>
      <c r="Q3473" s="51"/>
      <c r="R3473" s="51"/>
      <c r="S3473" s="51"/>
      <c r="T3473" s="51"/>
      <c r="U3473" s="51"/>
      <c r="V3473" s="51"/>
      <c r="W3473" s="51"/>
      <c r="X3473" s="51"/>
      <c r="Y3473" s="51"/>
      <c r="Z3473" s="51"/>
      <c r="AA3473" s="51"/>
      <c r="AB3473" s="51"/>
      <c r="AC3473" s="51"/>
      <c r="AD3473" s="51"/>
      <c r="AE3473" s="51"/>
      <c r="AF3473" s="51"/>
    </row>
    <row r="3474" spans="1:32">
      <c r="A3474" s="51"/>
      <c r="B3474" s="51"/>
      <c r="C3474" s="51"/>
      <c r="D3474" s="51"/>
      <c r="E3474" s="51"/>
      <c r="F3474" s="51"/>
      <c r="G3474" s="51"/>
      <c r="H3474" s="51"/>
      <c r="I3474" s="51"/>
      <c r="J3474" s="51"/>
      <c r="K3474" s="51"/>
      <c r="L3474" s="51"/>
      <c r="M3474" s="51"/>
      <c r="N3474" s="51"/>
      <c r="O3474" s="51"/>
      <c r="P3474" s="51"/>
      <c r="Q3474" s="51"/>
      <c r="R3474" s="51"/>
      <c r="S3474" s="51"/>
      <c r="T3474" s="51"/>
      <c r="U3474" s="51"/>
      <c r="V3474" s="51"/>
      <c r="W3474" s="51"/>
      <c r="X3474" s="51"/>
      <c r="Y3474" s="51"/>
      <c r="Z3474" s="51"/>
      <c r="AA3474" s="51"/>
      <c r="AB3474" s="51"/>
      <c r="AC3474" s="51"/>
      <c r="AD3474" s="51"/>
      <c r="AE3474" s="51"/>
      <c r="AF3474" s="51"/>
    </row>
    <row r="3475" spans="1:32">
      <c r="A3475" s="51"/>
      <c r="B3475" s="51"/>
      <c r="C3475" s="51"/>
      <c r="D3475" s="51"/>
      <c r="E3475" s="51"/>
      <c r="F3475" s="51"/>
      <c r="G3475" s="51"/>
      <c r="H3475" s="51"/>
      <c r="I3475" s="51"/>
      <c r="J3475" s="51"/>
      <c r="K3475" s="51"/>
      <c r="L3475" s="51"/>
      <c r="M3475" s="51"/>
      <c r="N3475" s="51"/>
      <c r="O3475" s="51"/>
      <c r="P3475" s="51"/>
      <c r="Q3475" s="51"/>
      <c r="R3475" s="51"/>
      <c r="S3475" s="51"/>
      <c r="T3475" s="51"/>
      <c r="U3475" s="51"/>
      <c r="V3475" s="51"/>
      <c r="W3475" s="51"/>
      <c r="X3475" s="51"/>
      <c r="Y3475" s="51"/>
      <c r="Z3475" s="51"/>
      <c r="AA3475" s="51"/>
      <c r="AB3475" s="51"/>
      <c r="AC3475" s="51"/>
      <c r="AD3475" s="51"/>
      <c r="AE3475" s="51"/>
      <c r="AF3475" s="51"/>
    </row>
    <row r="3476" spans="1:32">
      <c r="A3476" s="51"/>
      <c r="B3476" s="51"/>
      <c r="C3476" s="51"/>
      <c r="D3476" s="51"/>
      <c r="E3476" s="51"/>
      <c r="F3476" s="51"/>
      <c r="G3476" s="51"/>
      <c r="H3476" s="51"/>
      <c r="I3476" s="51"/>
      <c r="J3476" s="51"/>
      <c r="K3476" s="51"/>
      <c r="L3476" s="51"/>
      <c r="M3476" s="51"/>
      <c r="N3476" s="51"/>
      <c r="O3476" s="51"/>
      <c r="P3476" s="51"/>
      <c r="Q3476" s="51"/>
      <c r="R3476" s="51"/>
      <c r="S3476" s="51"/>
      <c r="T3476" s="51"/>
      <c r="U3476" s="51"/>
      <c r="V3476" s="51"/>
      <c r="W3476" s="51"/>
      <c r="X3476" s="51"/>
      <c r="Y3476" s="51"/>
      <c r="Z3476" s="51"/>
      <c r="AA3476" s="51"/>
      <c r="AB3476" s="51"/>
      <c r="AC3476" s="51"/>
      <c r="AD3476" s="51"/>
      <c r="AE3476" s="51"/>
      <c r="AF3476" s="51"/>
    </row>
    <row r="3477" spans="1:32">
      <c r="A3477" s="51"/>
      <c r="B3477" s="51"/>
      <c r="C3477" s="51"/>
      <c r="D3477" s="51"/>
      <c r="E3477" s="51"/>
      <c r="F3477" s="51"/>
      <c r="G3477" s="51"/>
      <c r="H3477" s="51"/>
      <c r="I3477" s="51"/>
      <c r="J3477" s="51"/>
      <c r="K3477" s="51"/>
      <c r="L3477" s="51"/>
      <c r="M3477" s="51"/>
      <c r="N3477" s="51"/>
      <c r="O3477" s="51"/>
      <c r="P3477" s="51"/>
      <c r="Q3477" s="51"/>
      <c r="R3477" s="51"/>
      <c r="S3477" s="51"/>
      <c r="T3477" s="51"/>
      <c r="U3477" s="51"/>
      <c r="V3477" s="51"/>
      <c r="W3477" s="51"/>
      <c r="X3477" s="51"/>
      <c r="Y3477" s="51"/>
      <c r="Z3477" s="51"/>
      <c r="AA3477" s="51"/>
      <c r="AB3477" s="51"/>
      <c r="AC3477" s="51"/>
      <c r="AD3477" s="51"/>
      <c r="AE3477" s="51"/>
      <c r="AF3477" s="51"/>
    </row>
    <row r="3478" spans="1:32">
      <c r="A3478" s="51"/>
      <c r="B3478" s="51"/>
      <c r="C3478" s="51"/>
      <c r="D3478" s="51"/>
      <c r="E3478" s="51"/>
      <c r="F3478" s="51"/>
      <c r="G3478" s="51"/>
      <c r="H3478" s="51"/>
      <c r="I3478" s="51"/>
      <c r="J3478" s="51"/>
      <c r="K3478" s="51"/>
      <c r="L3478" s="51"/>
      <c r="M3478" s="51"/>
      <c r="N3478" s="51"/>
      <c r="O3478" s="51"/>
      <c r="P3478" s="51"/>
      <c r="Q3478" s="51"/>
      <c r="R3478" s="51"/>
      <c r="S3478" s="51"/>
      <c r="T3478" s="51"/>
      <c r="U3478" s="51"/>
      <c r="V3478" s="51"/>
      <c r="W3478" s="51"/>
      <c r="X3478" s="51"/>
      <c r="Y3478" s="51"/>
      <c r="Z3478" s="51"/>
      <c r="AA3478" s="51"/>
      <c r="AB3478" s="51"/>
      <c r="AC3478" s="51"/>
      <c r="AD3478" s="51"/>
      <c r="AE3478" s="51"/>
      <c r="AF3478" s="51"/>
    </row>
    <row r="3479" spans="1:32">
      <c r="A3479" s="51"/>
      <c r="B3479" s="51"/>
      <c r="C3479" s="51"/>
      <c r="D3479" s="51"/>
      <c r="E3479" s="51"/>
      <c r="F3479" s="51"/>
      <c r="G3479" s="51"/>
      <c r="H3479" s="51"/>
      <c r="I3479" s="51"/>
      <c r="J3479" s="51"/>
      <c r="K3479" s="51"/>
      <c r="L3479" s="51"/>
      <c r="M3479" s="51"/>
      <c r="N3479" s="51"/>
      <c r="O3479" s="51"/>
      <c r="P3479" s="51"/>
      <c r="Q3479" s="51"/>
      <c r="R3479" s="51"/>
      <c r="S3479" s="51"/>
      <c r="T3479" s="51"/>
      <c r="U3479" s="51"/>
      <c r="V3479" s="51"/>
      <c r="W3479" s="51"/>
      <c r="X3479" s="51"/>
      <c r="Y3479" s="51"/>
      <c r="Z3479" s="51"/>
      <c r="AA3479" s="51"/>
      <c r="AB3479" s="51"/>
      <c r="AC3479" s="51"/>
      <c r="AD3479" s="51"/>
      <c r="AE3479" s="51"/>
      <c r="AF3479" s="51"/>
    </row>
    <row r="3480" spans="1:32">
      <c r="A3480" s="51"/>
      <c r="B3480" s="51"/>
      <c r="C3480" s="51"/>
      <c r="D3480" s="51"/>
      <c r="E3480" s="51"/>
      <c r="F3480" s="51"/>
      <c r="G3480" s="51"/>
      <c r="H3480" s="51"/>
      <c r="I3480" s="51"/>
      <c r="J3480" s="51"/>
      <c r="K3480" s="51"/>
      <c r="L3480" s="51"/>
      <c r="M3480" s="51"/>
      <c r="N3480" s="51"/>
      <c r="O3480" s="51"/>
      <c r="P3480" s="51"/>
      <c r="Q3480" s="51"/>
      <c r="R3480" s="51"/>
      <c r="S3480" s="51"/>
      <c r="T3480" s="51"/>
      <c r="U3480" s="51"/>
      <c r="V3480" s="51"/>
      <c r="W3480" s="51"/>
      <c r="X3480" s="51"/>
      <c r="Y3480" s="51"/>
      <c r="Z3480" s="51"/>
      <c r="AA3480" s="51"/>
      <c r="AB3480" s="51"/>
      <c r="AC3480" s="51"/>
      <c r="AD3480" s="51"/>
      <c r="AE3480" s="51"/>
      <c r="AF3480" s="51"/>
    </row>
    <row r="3481" spans="1:32">
      <c r="A3481" s="51"/>
      <c r="B3481" s="51"/>
      <c r="C3481" s="51"/>
      <c r="D3481" s="51"/>
      <c r="E3481" s="51"/>
      <c r="F3481" s="51"/>
      <c r="G3481" s="51"/>
      <c r="H3481" s="51"/>
      <c r="I3481" s="51"/>
      <c r="J3481" s="51"/>
      <c r="K3481" s="51"/>
      <c r="L3481" s="51"/>
      <c r="M3481" s="51"/>
      <c r="N3481" s="51"/>
      <c r="O3481" s="51"/>
      <c r="P3481" s="51"/>
      <c r="Q3481" s="51"/>
      <c r="R3481" s="51"/>
      <c r="S3481" s="51"/>
      <c r="T3481" s="51"/>
      <c r="U3481" s="51"/>
      <c r="V3481" s="51"/>
      <c r="W3481" s="51"/>
      <c r="X3481" s="51"/>
      <c r="Y3481" s="51"/>
      <c r="Z3481" s="51"/>
      <c r="AA3481" s="51"/>
      <c r="AB3481" s="51"/>
      <c r="AC3481" s="51"/>
      <c r="AD3481" s="51"/>
      <c r="AE3481" s="51"/>
      <c r="AF3481" s="51"/>
    </row>
    <row r="3482" spans="1:32">
      <c r="A3482" s="51"/>
      <c r="B3482" s="51"/>
      <c r="C3482" s="51"/>
      <c r="D3482" s="51"/>
      <c r="E3482" s="51"/>
      <c r="F3482" s="51"/>
      <c r="G3482" s="51"/>
      <c r="H3482" s="51"/>
      <c r="I3482" s="51"/>
      <c r="J3482" s="51"/>
      <c r="K3482" s="51"/>
      <c r="L3482" s="51"/>
      <c r="M3482" s="51"/>
      <c r="N3482" s="51"/>
      <c r="O3482" s="51"/>
      <c r="P3482" s="51"/>
      <c r="Q3482" s="51"/>
      <c r="R3482" s="51"/>
      <c r="S3482" s="51"/>
      <c r="T3482" s="51"/>
      <c r="U3482" s="51"/>
      <c r="V3482" s="51"/>
      <c r="W3482" s="51"/>
      <c r="X3482" s="51"/>
      <c r="Y3482" s="51"/>
      <c r="Z3482" s="51"/>
      <c r="AA3482" s="51"/>
      <c r="AB3482" s="51"/>
      <c r="AC3482" s="51"/>
      <c r="AD3482" s="51"/>
      <c r="AE3482" s="51"/>
      <c r="AF3482" s="51"/>
    </row>
    <row r="3483" spans="1:32">
      <c r="A3483" s="51"/>
      <c r="B3483" s="51"/>
      <c r="C3483" s="51"/>
      <c r="D3483" s="51"/>
      <c r="E3483" s="51"/>
      <c r="F3483" s="51"/>
      <c r="G3483" s="51"/>
      <c r="H3483" s="51"/>
      <c r="I3483" s="51"/>
      <c r="J3483" s="51"/>
      <c r="K3483" s="51"/>
      <c r="L3483" s="51"/>
      <c r="M3483" s="51"/>
      <c r="N3483" s="51"/>
      <c r="O3483" s="51"/>
      <c r="P3483" s="51"/>
      <c r="Q3483" s="51"/>
      <c r="R3483" s="51"/>
      <c r="S3483" s="51"/>
      <c r="T3483" s="51"/>
      <c r="U3483" s="51"/>
      <c r="V3483" s="51"/>
      <c r="W3483" s="51"/>
      <c r="X3483" s="51"/>
      <c r="Y3483" s="51"/>
      <c r="Z3483" s="51"/>
      <c r="AA3483" s="51"/>
      <c r="AB3483" s="51"/>
      <c r="AC3483" s="51"/>
      <c r="AD3483" s="51"/>
      <c r="AE3483" s="51"/>
      <c r="AF3483" s="51"/>
    </row>
    <row r="3484" spans="1:32">
      <c r="A3484" s="51"/>
      <c r="B3484" s="51"/>
      <c r="C3484" s="51"/>
      <c r="D3484" s="51"/>
      <c r="E3484" s="51"/>
      <c r="F3484" s="51"/>
      <c r="G3484" s="51"/>
      <c r="H3484" s="51"/>
      <c r="I3484" s="51"/>
      <c r="J3484" s="51"/>
      <c r="K3484" s="51"/>
      <c r="L3484" s="51"/>
      <c r="M3484" s="51"/>
      <c r="N3484" s="51"/>
      <c r="O3484" s="51"/>
      <c r="P3484" s="51"/>
      <c r="Q3484" s="51"/>
      <c r="R3484" s="51"/>
      <c r="S3484" s="51"/>
      <c r="T3484" s="51"/>
      <c r="U3484" s="51"/>
      <c r="V3484" s="51"/>
      <c r="W3484" s="51"/>
      <c r="X3484" s="51"/>
      <c r="Y3484" s="51"/>
      <c r="Z3484" s="51"/>
      <c r="AA3484" s="51"/>
      <c r="AB3484" s="51"/>
      <c r="AC3484" s="51"/>
      <c r="AD3484" s="51"/>
      <c r="AE3484" s="51"/>
      <c r="AF3484" s="51"/>
    </row>
    <row r="3485" spans="1:32">
      <c r="A3485" s="51"/>
      <c r="B3485" s="51"/>
      <c r="C3485" s="51"/>
      <c r="D3485" s="51"/>
      <c r="E3485" s="51"/>
      <c r="F3485" s="51"/>
      <c r="G3485" s="51"/>
      <c r="H3485" s="51"/>
      <c r="I3485" s="51"/>
      <c r="J3485" s="51"/>
      <c r="K3485" s="51"/>
      <c r="L3485" s="51"/>
      <c r="M3485" s="51"/>
      <c r="N3485" s="51"/>
      <c r="O3485" s="51"/>
      <c r="P3485" s="51"/>
      <c r="Q3485" s="51"/>
      <c r="R3485" s="51"/>
      <c r="S3485" s="51"/>
      <c r="T3485" s="51"/>
      <c r="U3485" s="51"/>
      <c r="V3485" s="51"/>
      <c r="W3485" s="51"/>
      <c r="X3485" s="51"/>
      <c r="Y3485" s="51"/>
      <c r="Z3485" s="51"/>
      <c r="AA3485" s="51"/>
      <c r="AB3485" s="51"/>
      <c r="AC3485" s="51"/>
      <c r="AD3485" s="51"/>
      <c r="AE3485" s="51"/>
      <c r="AF3485" s="51"/>
    </row>
    <row r="3486" spans="1:32">
      <c r="A3486" s="51"/>
      <c r="B3486" s="51"/>
      <c r="C3486" s="51"/>
      <c r="D3486" s="51"/>
      <c r="E3486" s="51"/>
      <c r="F3486" s="51"/>
      <c r="G3486" s="51"/>
      <c r="H3486" s="51"/>
      <c r="I3486" s="51"/>
      <c r="J3486" s="51"/>
      <c r="K3486" s="51"/>
      <c r="L3486" s="51"/>
      <c r="M3486" s="51"/>
      <c r="N3486" s="51"/>
      <c r="O3486" s="51"/>
      <c r="P3486" s="51"/>
      <c r="Q3486" s="51"/>
      <c r="R3486" s="51"/>
      <c r="S3486" s="51"/>
      <c r="T3486" s="51"/>
      <c r="U3486" s="51"/>
      <c r="V3486" s="51"/>
      <c r="W3486" s="51"/>
      <c r="X3486" s="51"/>
      <c r="Y3486" s="51"/>
      <c r="Z3486" s="51"/>
      <c r="AA3486" s="51"/>
      <c r="AB3486" s="51"/>
      <c r="AC3486" s="51"/>
      <c r="AD3486" s="51"/>
      <c r="AE3486" s="51"/>
      <c r="AF3486" s="51"/>
    </row>
    <row r="3487" spans="1:32">
      <c r="A3487" s="51"/>
      <c r="B3487" s="51"/>
      <c r="C3487" s="51"/>
      <c r="D3487" s="51"/>
      <c r="E3487" s="51"/>
      <c r="F3487" s="51"/>
      <c r="G3487" s="51"/>
      <c r="H3487" s="51"/>
      <c r="I3487" s="51"/>
      <c r="J3487" s="51"/>
      <c r="K3487" s="51"/>
      <c r="L3487" s="51"/>
      <c r="M3487" s="51"/>
      <c r="N3487" s="51"/>
      <c r="O3487" s="51"/>
      <c r="P3487" s="51"/>
      <c r="Q3487" s="51"/>
      <c r="R3487" s="51"/>
      <c r="S3487" s="51"/>
      <c r="T3487" s="51"/>
      <c r="U3487" s="51"/>
      <c r="V3487" s="51"/>
      <c r="W3487" s="51"/>
      <c r="X3487" s="51"/>
      <c r="Y3487" s="51"/>
      <c r="Z3487" s="51"/>
      <c r="AA3487" s="51"/>
      <c r="AB3487" s="51"/>
      <c r="AC3487" s="51"/>
      <c r="AD3487" s="51"/>
      <c r="AE3487" s="51"/>
      <c r="AF3487" s="51"/>
    </row>
    <row r="3488" spans="1:32">
      <c r="A3488" s="51"/>
      <c r="B3488" s="51"/>
      <c r="C3488" s="51"/>
      <c r="D3488" s="51"/>
      <c r="E3488" s="51"/>
      <c r="F3488" s="51"/>
      <c r="G3488" s="51"/>
      <c r="H3488" s="51"/>
      <c r="I3488" s="51"/>
      <c r="J3488" s="51"/>
      <c r="K3488" s="51"/>
      <c r="L3488" s="51"/>
      <c r="M3488" s="51"/>
      <c r="N3488" s="51"/>
      <c r="O3488" s="51"/>
      <c r="P3488" s="51"/>
      <c r="Q3488" s="51"/>
      <c r="R3488" s="51"/>
      <c r="S3488" s="51"/>
      <c r="T3488" s="51"/>
      <c r="U3488" s="51"/>
      <c r="V3488" s="51"/>
      <c r="W3488" s="51"/>
      <c r="X3488" s="51"/>
      <c r="Y3488" s="51"/>
      <c r="Z3488" s="51"/>
      <c r="AA3488" s="51"/>
      <c r="AB3488" s="51"/>
      <c r="AC3488" s="51"/>
      <c r="AD3488" s="51"/>
      <c r="AE3488" s="51"/>
      <c r="AF3488" s="51"/>
    </row>
    <row r="3489" spans="1:32">
      <c r="A3489" s="51"/>
      <c r="B3489" s="51"/>
      <c r="C3489" s="51"/>
      <c r="D3489" s="51"/>
      <c r="E3489" s="51"/>
      <c r="F3489" s="51"/>
      <c r="G3489" s="51"/>
      <c r="H3489" s="51"/>
      <c r="I3489" s="51"/>
      <c r="J3489" s="51"/>
      <c r="K3489" s="51"/>
      <c r="L3489" s="51"/>
      <c r="M3489" s="51"/>
      <c r="N3489" s="51"/>
      <c r="O3489" s="51"/>
      <c r="P3489" s="51"/>
      <c r="Q3489" s="51"/>
      <c r="R3489" s="51"/>
      <c r="S3489" s="51"/>
      <c r="T3489" s="51"/>
      <c r="U3489" s="51"/>
      <c r="V3489" s="51"/>
      <c r="W3489" s="51"/>
      <c r="X3489" s="51"/>
      <c r="Y3489" s="51"/>
      <c r="Z3489" s="51"/>
      <c r="AA3489" s="51"/>
      <c r="AB3489" s="51"/>
      <c r="AC3489" s="51"/>
      <c r="AD3489" s="51"/>
      <c r="AE3489" s="51"/>
      <c r="AF3489" s="51"/>
    </row>
    <row r="3490" spans="1:32">
      <c r="A3490" s="51"/>
      <c r="B3490" s="51"/>
      <c r="C3490" s="51"/>
      <c r="D3490" s="51"/>
      <c r="E3490" s="51"/>
      <c r="F3490" s="51"/>
      <c r="G3490" s="51"/>
      <c r="H3490" s="51"/>
      <c r="I3490" s="51"/>
      <c r="J3490" s="51"/>
      <c r="K3490" s="51"/>
      <c r="L3490" s="51"/>
      <c r="M3490" s="51"/>
      <c r="N3490" s="51"/>
      <c r="O3490" s="51"/>
      <c r="P3490" s="51"/>
      <c r="Q3490" s="51"/>
      <c r="R3490" s="51"/>
      <c r="S3490" s="51"/>
      <c r="T3490" s="51"/>
      <c r="U3490" s="51"/>
      <c r="V3490" s="51"/>
      <c r="W3490" s="51"/>
      <c r="X3490" s="51"/>
      <c r="Y3490" s="51"/>
      <c r="Z3490" s="51"/>
      <c r="AA3490" s="51"/>
      <c r="AB3490" s="51"/>
      <c r="AC3490" s="51"/>
      <c r="AD3490" s="51"/>
      <c r="AE3490" s="51"/>
      <c r="AF3490" s="51"/>
    </row>
    <row r="3491" spans="1:32">
      <c r="A3491" s="51"/>
      <c r="B3491" s="51"/>
      <c r="C3491" s="51"/>
      <c r="D3491" s="51"/>
      <c r="E3491" s="51"/>
      <c r="F3491" s="51"/>
      <c r="G3491" s="51"/>
      <c r="H3491" s="51"/>
      <c r="I3491" s="51"/>
      <c r="J3491" s="51"/>
      <c r="K3491" s="51"/>
      <c r="L3491" s="51"/>
      <c r="M3491" s="51"/>
      <c r="N3491" s="51"/>
      <c r="O3491" s="51"/>
      <c r="P3491" s="51"/>
      <c r="Q3491" s="51"/>
      <c r="R3491" s="51"/>
      <c r="S3491" s="51"/>
      <c r="T3491" s="51"/>
      <c r="U3491" s="51"/>
      <c r="V3491" s="51"/>
      <c r="W3491" s="51"/>
      <c r="X3491" s="51"/>
      <c r="Y3491" s="51"/>
      <c r="Z3491" s="51"/>
      <c r="AA3491" s="51"/>
      <c r="AB3491" s="51"/>
      <c r="AC3491" s="51"/>
      <c r="AD3491" s="51"/>
      <c r="AE3491" s="51"/>
      <c r="AF3491" s="51"/>
    </row>
    <row r="3492" spans="1:32">
      <c r="A3492" s="51"/>
      <c r="B3492" s="51"/>
      <c r="C3492" s="51"/>
      <c r="D3492" s="51"/>
      <c r="E3492" s="51"/>
      <c r="F3492" s="51"/>
      <c r="G3492" s="51"/>
      <c r="H3492" s="51"/>
      <c r="I3492" s="51"/>
      <c r="J3492" s="51"/>
      <c r="K3492" s="51"/>
      <c r="L3492" s="51"/>
      <c r="M3492" s="51"/>
      <c r="N3492" s="51"/>
      <c r="O3492" s="51"/>
      <c r="P3492" s="51"/>
      <c r="Q3492" s="51"/>
      <c r="R3492" s="51"/>
      <c r="S3492" s="51"/>
      <c r="T3492" s="51"/>
      <c r="U3492" s="51"/>
      <c r="V3492" s="51"/>
      <c r="W3492" s="51"/>
      <c r="X3492" s="51"/>
      <c r="Y3492" s="51"/>
      <c r="Z3492" s="51"/>
      <c r="AA3492" s="51"/>
      <c r="AB3492" s="51"/>
      <c r="AC3492" s="51"/>
      <c r="AD3492" s="51"/>
      <c r="AE3492" s="51"/>
      <c r="AF3492" s="51"/>
    </row>
    <row r="3493" spans="1:32">
      <c r="A3493" s="51"/>
      <c r="B3493" s="51"/>
      <c r="C3493" s="51"/>
      <c r="D3493" s="51"/>
      <c r="E3493" s="51"/>
      <c r="F3493" s="51"/>
      <c r="G3493" s="51"/>
      <c r="H3493" s="51"/>
      <c r="I3493" s="51"/>
      <c r="J3493" s="51"/>
      <c r="K3493" s="51"/>
      <c r="L3493" s="51"/>
      <c r="M3493" s="51"/>
      <c r="N3493" s="51"/>
      <c r="O3493" s="51"/>
      <c r="P3493" s="51"/>
      <c r="Q3493" s="51"/>
      <c r="R3493" s="51"/>
      <c r="S3493" s="51"/>
      <c r="T3493" s="51"/>
      <c r="U3493" s="51"/>
      <c r="V3493" s="51"/>
      <c r="W3493" s="51"/>
      <c r="X3493" s="51"/>
      <c r="Y3493" s="51"/>
      <c r="Z3493" s="51"/>
      <c r="AA3493" s="51"/>
      <c r="AB3493" s="51"/>
      <c r="AC3493" s="51"/>
      <c r="AD3493" s="51"/>
      <c r="AE3493" s="51"/>
      <c r="AF3493" s="51"/>
    </row>
    <row r="3494" spans="1:32">
      <c r="A3494" s="51"/>
      <c r="B3494" s="51"/>
      <c r="C3494" s="51"/>
      <c r="D3494" s="51"/>
      <c r="E3494" s="51"/>
      <c r="F3494" s="51"/>
      <c r="G3494" s="51"/>
      <c r="H3494" s="51"/>
      <c r="I3494" s="51"/>
      <c r="J3494" s="51"/>
      <c r="K3494" s="51"/>
      <c r="L3494" s="51"/>
      <c r="M3494" s="51"/>
      <c r="N3494" s="51"/>
      <c r="O3494" s="51"/>
      <c r="P3494" s="51"/>
      <c r="Q3494" s="51"/>
      <c r="R3494" s="51"/>
      <c r="S3494" s="51"/>
      <c r="T3494" s="51"/>
      <c r="U3494" s="51"/>
      <c r="V3494" s="51"/>
      <c r="W3494" s="51"/>
      <c r="X3494" s="51"/>
      <c r="Y3494" s="51"/>
      <c r="Z3494" s="51"/>
      <c r="AA3494" s="51"/>
      <c r="AB3494" s="51"/>
      <c r="AC3494" s="51"/>
      <c r="AD3494" s="51"/>
      <c r="AE3494" s="51"/>
      <c r="AF3494" s="51"/>
    </row>
    <row r="3495" spans="1:32">
      <c r="A3495" s="51"/>
      <c r="B3495" s="51"/>
      <c r="C3495" s="51"/>
      <c r="D3495" s="51"/>
      <c r="E3495" s="51"/>
      <c r="F3495" s="51"/>
      <c r="G3495" s="51"/>
      <c r="H3495" s="51"/>
      <c r="I3495" s="51"/>
      <c r="J3495" s="51"/>
      <c r="K3495" s="51"/>
      <c r="L3495" s="51"/>
      <c r="M3495" s="51"/>
      <c r="N3495" s="51"/>
      <c r="O3495" s="51"/>
      <c r="P3495" s="51"/>
      <c r="Q3495" s="51"/>
      <c r="R3495" s="51"/>
      <c r="S3495" s="51"/>
      <c r="T3495" s="51"/>
      <c r="U3495" s="51"/>
      <c r="V3495" s="51"/>
      <c r="W3495" s="51"/>
      <c r="X3495" s="51"/>
      <c r="Y3495" s="51"/>
      <c r="Z3495" s="51"/>
      <c r="AA3495" s="51"/>
      <c r="AB3495" s="51"/>
      <c r="AC3495" s="51"/>
      <c r="AD3495" s="51"/>
      <c r="AE3495" s="51"/>
      <c r="AF3495" s="51"/>
    </row>
    <row r="3496" spans="1:32">
      <c r="A3496" s="51"/>
      <c r="B3496" s="51"/>
      <c r="C3496" s="51"/>
      <c r="D3496" s="51"/>
      <c r="E3496" s="51"/>
      <c r="F3496" s="51"/>
      <c r="G3496" s="51"/>
      <c r="H3496" s="51"/>
      <c r="I3496" s="51"/>
      <c r="J3496" s="51"/>
      <c r="K3496" s="51"/>
      <c r="L3496" s="51"/>
      <c r="M3496" s="51"/>
      <c r="N3496" s="51"/>
      <c r="O3496" s="51"/>
      <c r="P3496" s="51"/>
      <c r="Q3496" s="51"/>
      <c r="R3496" s="51"/>
      <c r="S3496" s="51"/>
      <c r="T3496" s="51"/>
      <c r="U3496" s="51"/>
      <c r="V3496" s="51"/>
      <c r="W3496" s="51"/>
      <c r="X3496" s="51"/>
      <c r="Y3496" s="51"/>
      <c r="Z3496" s="51"/>
      <c r="AA3496" s="51"/>
      <c r="AB3496" s="51"/>
      <c r="AC3496" s="51"/>
      <c r="AD3496" s="51"/>
      <c r="AE3496" s="51"/>
      <c r="AF3496" s="51"/>
    </row>
    <row r="3497" spans="1:32">
      <c r="A3497" s="51"/>
      <c r="B3497" s="51"/>
      <c r="C3497" s="51"/>
      <c r="D3497" s="51"/>
      <c r="E3497" s="51"/>
      <c r="F3497" s="51"/>
      <c r="G3497" s="51"/>
      <c r="H3497" s="51"/>
      <c r="I3497" s="51"/>
      <c r="J3497" s="51"/>
      <c r="K3497" s="51"/>
      <c r="L3497" s="51"/>
      <c r="M3497" s="51"/>
      <c r="N3497" s="51"/>
      <c r="O3497" s="51"/>
      <c r="P3497" s="51"/>
      <c r="Q3497" s="51"/>
      <c r="R3497" s="51"/>
      <c r="S3497" s="51"/>
      <c r="T3497" s="51"/>
      <c r="U3497" s="51"/>
      <c r="V3497" s="51"/>
      <c r="W3497" s="51"/>
      <c r="X3497" s="51"/>
      <c r="Y3497" s="51"/>
      <c r="Z3497" s="51"/>
      <c r="AA3497" s="51"/>
      <c r="AB3497" s="51"/>
      <c r="AC3497" s="51"/>
      <c r="AD3497" s="51"/>
      <c r="AE3497" s="51"/>
      <c r="AF3497" s="51"/>
    </row>
    <row r="3498" spans="1:32">
      <c r="A3498" s="51"/>
      <c r="B3498" s="51"/>
      <c r="C3498" s="51"/>
      <c r="D3498" s="51"/>
      <c r="E3498" s="51"/>
      <c r="F3498" s="51"/>
      <c r="G3498" s="51"/>
      <c r="H3498" s="51"/>
      <c r="I3498" s="51"/>
      <c r="J3498" s="51"/>
      <c r="K3498" s="51"/>
      <c r="L3498" s="51"/>
      <c r="M3498" s="51"/>
      <c r="N3498" s="51"/>
      <c r="O3498" s="51"/>
      <c r="P3498" s="51"/>
      <c r="Q3498" s="51"/>
      <c r="R3498" s="51"/>
      <c r="S3498" s="51"/>
      <c r="T3498" s="51"/>
      <c r="U3498" s="51"/>
      <c r="V3498" s="51"/>
      <c r="W3498" s="51"/>
      <c r="X3498" s="51"/>
      <c r="Y3498" s="51"/>
      <c r="Z3498" s="51"/>
      <c r="AA3498" s="51"/>
      <c r="AB3498" s="51"/>
      <c r="AC3498" s="51"/>
      <c r="AD3498" s="51"/>
      <c r="AE3498" s="51"/>
      <c r="AF3498" s="51"/>
    </row>
    <row r="3499" spans="1:32">
      <c r="A3499" s="51"/>
      <c r="B3499" s="51"/>
      <c r="C3499" s="51"/>
      <c r="D3499" s="51"/>
      <c r="E3499" s="51"/>
      <c r="F3499" s="51"/>
      <c r="G3499" s="51"/>
      <c r="H3499" s="51"/>
      <c r="I3499" s="51"/>
      <c r="J3499" s="51"/>
      <c r="K3499" s="51"/>
      <c r="L3499" s="51"/>
      <c r="M3499" s="51"/>
      <c r="N3499" s="51"/>
      <c r="O3499" s="51"/>
      <c r="P3499" s="51"/>
      <c r="Q3499" s="51"/>
      <c r="R3499" s="51"/>
      <c r="S3499" s="51"/>
      <c r="T3499" s="51"/>
      <c r="U3499" s="51"/>
      <c r="V3499" s="51"/>
      <c r="W3499" s="51"/>
      <c r="X3499" s="51"/>
      <c r="Y3499" s="51"/>
      <c r="Z3499" s="51"/>
      <c r="AA3499" s="51"/>
      <c r="AB3499" s="51"/>
      <c r="AC3499" s="51"/>
      <c r="AD3499" s="51"/>
      <c r="AE3499" s="51"/>
      <c r="AF3499" s="51"/>
    </row>
    <row r="3500" spans="1:32">
      <c r="A3500" s="51"/>
      <c r="B3500" s="51"/>
      <c r="C3500" s="51"/>
      <c r="D3500" s="51"/>
      <c r="E3500" s="51"/>
      <c r="F3500" s="51"/>
      <c r="G3500" s="51"/>
      <c r="H3500" s="51"/>
      <c r="I3500" s="51"/>
      <c r="J3500" s="51"/>
      <c r="K3500" s="51"/>
      <c r="L3500" s="51"/>
      <c r="M3500" s="51"/>
      <c r="N3500" s="51"/>
      <c r="O3500" s="51"/>
      <c r="P3500" s="51"/>
      <c r="Q3500" s="51"/>
      <c r="R3500" s="51"/>
      <c r="S3500" s="51"/>
      <c r="T3500" s="51"/>
      <c r="U3500" s="51"/>
      <c r="V3500" s="51"/>
      <c r="W3500" s="51"/>
      <c r="X3500" s="51"/>
      <c r="Y3500" s="51"/>
      <c r="Z3500" s="51"/>
      <c r="AA3500" s="51"/>
      <c r="AB3500" s="51"/>
      <c r="AC3500" s="51"/>
      <c r="AD3500" s="51"/>
      <c r="AE3500" s="51"/>
      <c r="AF3500" s="51"/>
    </row>
    <row r="3501" spans="1:32">
      <c r="A3501" s="51"/>
      <c r="B3501" s="51"/>
      <c r="C3501" s="51"/>
      <c r="D3501" s="51"/>
      <c r="E3501" s="51"/>
      <c r="F3501" s="51"/>
      <c r="G3501" s="51"/>
      <c r="H3501" s="51"/>
      <c r="I3501" s="51"/>
      <c r="J3501" s="51"/>
      <c r="K3501" s="51"/>
      <c r="L3501" s="51"/>
      <c r="M3501" s="51"/>
      <c r="N3501" s="51"/>
      <c r="O3501" s="51"/>
      <c r="P3501" s="51"/>
      <c r="Q3501" s="51"/>
      <c r="R3501" s="51"/>
      <c r="S3501" s="51"/>
      <c r="T3501" s="51"/>
      <c r="U3501" s="51"/>
      <c r="V3501" s="51"/>
      <c r="W3501" s="51"/>
      <c r="X3501" s="51"/>
      <c r="Y3501" s="51"/>
      <c r="Z3501" s="51"/>
      <c r="AA3501" s="51"/>
      <c r="AB3501" s="51"/>
      <c r="AC3501" s="51"/>
      <c r="AD3501" s="51"/>
      <c r="AE3501" s="51"/>
      <c r="AF3501" s="51"/>
    </row>
    <row r="3502" spans="1:32">
      <c r="A3502" s="51"/>
      <c r="B3502" s="51"/>
      <c r="C3502" s="51"/>
      <c r="D3502" s="51"/>
      <c r="E3502" s="51"/>
      <c r="F3502" s="51"/>
      <c r="G3502" s="51"/>
      <c r="H3502" s="51"/>
      <c r="I3502" s="51"/>
      <c r="J3502" s="51"/>
      <c r="K3502" s="51"/>
      <c r="L3502" s="51"/>
      <c r="M3502" s="51"/>
      <c r="N3502" s="51"/>
      <c r="O3502" s="51"/>
      <c r="P3502" s="51"/>
      <c r="Q3502" s="51"/>
      <c r="R3502" s="51"/>
      <c r="S3502" s="51"/>
      <c r="T3502" s="51"/>
      <c r="U3502" s="51"/>
      <c r="V3502" s="51"/>
      <c r="W3502" s="51"/>
      <c r="X3502" s="51"/>
      <c r="Y3502" s="51"/>
      <c r="Z3502" s="51"/>
      <c r="AA3502" s="51"/>
      <c r="AB3502" s="51"/>
      <c r="AC3502" s="51"/>
      <c r="AD3502" s="51"/>
      <c r="AE3502" s="51"/>
      <c r="AF3502" s="51"/>
    </row>
    <row r="3503" spans="1:32">
      <c r="A3503" s="51"/>
      <c r="B3503" s="51"/>
      <c r="C3503" s="51"/>
      <c r="D3503" s="51"/>
      <c r="E3503" s="51"/>
      <c r="F3503" s="51"/>
      <c r="G3503" s="51"/>
      <c r="H3503" s="51"/>
      <c r="I3503" s="51"/>
      <c r="J3503" s="51"/>
      <c r="K3503" s="51"/>
      <c r="L3503" s="51"/>
      <c r="M3503" s="51"/>
      <c r="N3503" s="51"/>
      <c r="O3503" s="51"/>
      <c r="P3503" s="51"/>
      <c r="Q3503" s="51"/>
      <c r="R3503" s="51"/>
      <c r="S3503" s="51"/>
      <c r="T3503" s="51"/>
      <c r="U3503" s="51"/>
      <c r="V3503" s="51"/>
      <c r="W3503" s="51"/>
      <c r="X3503" s="51"/>
      <c r="Y3503" s="51"/>
      <c r="Z3503" s="51"/>
      <c r="AA3503" s="51"/>
      <c r="AB3503" s="51"/>
      <c r="AC3503" s="51"/>
      <c r="AD3503" s="51"/>
      <c r="AE3503" s="51"/>
      <c r="AF3503" s="51"/>
    </row>
    <row r="3504" spans="1:32">
      <c r="A3504" s="51"/>
      <c r="B3504" s="51"/>
      <c r="C3504" s="51"/>
      <c r="D3504" s="51"/>
      <c r="E3504" s="51"/>
      <c r="F3504" s="51"/>
      <c r="G3504" s="51"/>
      <c r="H3504" s="51"/>
      <c r="I3504" s="51"/>
      <c r="J3504" s="51"/>
      <c r="K3504" s="51"/>
      <c r="L3504" s="51"/>
      <c r="M3504" s="51"/>
      <c r="N3504" s="51"/>
      <c r="O3504" s="51"/>
      <c r="P3504" s="51"/>
      <c r="Q3504" s="51"/>
      <c r="R3504" s="51"/>
      <c r="S3504" s="51"/>
      <c r="T3504" s="51"/>
      <c r="U3504" s="51"/>
      <c r="V3504" s="51"/>
      <c r="W3504" s="51"/>
      <c r="X3504" s="51"/>
      <c r="Y3504" s="51"/>
      <c r="Z3504" s="51"/>
      <c r="AA3504" s="51"/>
      <c r="AB3504" s="51"/>
      <c r="AC3504" s="51"/>
      <c r="AD3504" s="51"/>
      <c r="AE3504" s="51"/>
      <c r="AF3504" s="51"/>
    </row>
    <row r="3505" spans="1:32">
      <c r="A3505" s="51"/>
      <c r="B3505" s="51"/>
      <c r="C3505" s="51"/>
      <c r="D3505" s="51"/>
      <c r="E3505" s="51"/>
      <c r="F3505" s="51"/>
      <c r="G3505" s="51"/>
      <c r="H3505" s="51"/>
      <c r="I3505" s="51"/>
      <c r="J3505" s="51"/>
      <c r="K3505" s="51"/>
      <c r="L3505" s="51"/>
      <c r="M3505" s="51"/>
      <c r="N3505" s="51"/>
      <c r="O3505" s="51"/>
      <c r="P3505" s="51"/>
      <c r="Q3505" s="51"/>
      <c r="R3505" s="51"/>
      <c r="S3505" s="51"/>
      <c r="T3505" s="51"/>
      <c r="U3505" s="51"/>
      <c r="V3505" s="51"/>
      <c r="W3505" s="51"/>
      <c r="X3505" s="51"/>
      <c r="Y3505" s="51"/>
      <c r="Z3505" s="51"/>
      <c r="AA3505" s="51"/>
      <c r="AB3505" s="51"/>
      <c r="AC3505" s="51"/>
      <c r="AD3505" s="51"/>
      <c r="AE3505" s="51"/>
      <c r="AF3505" s="51"/>
    </row>
    <row r="3506" spans="1:32">
      <c r="A3506" s="51"/>
      <c r="B3506" s="51"/>
      <c r="C3506" s="51"/>
      <c r="D3506" s="51"/>
      <c r="E3506" s="51"/>
      <c r="F3506" s="51"/>
      <c r="G3506" s="51"/>
      <c r="H3506" s="51"/>
      <c r="I3506" s="51"/>
      <c r="J3506" s="51"/>
      <c r="K3506" s="51"/>
      <c r="L3506" s="51"/>
      <c r="M3506" s="51"/>
      <c r="N3506" s="51"/>
      <c r="O3506" s="51"/>
      <c r="P3506" s="51"/>
      <c r="Q3506" s="51"/>
      <c r="R3506" s="51"/>
      <c r="S3506" s="51"/>
      <c r="T3506" s="51"/>
      <c r="U3506" s="51"/>
      <c r="V3506" s="51"/>
      <c r="W3506" s="51"/>
      <c r="X3506" s="51"/>
      <c r="Y3506" s="51"/>
      <c r="Z3506" s="51"/>
      <c r="AA3506" s="51"/>
      <c r="AB3506" s="51"/>
      <c r="AC3506" s="51"/>
      <c r="AD3506" s="51"/>
      <c r="AE3506" s="51"/>
      <c r="AF3506" s="51"/>
    </row>
    <row r="3507" spans="1:32">
      <c r="A3507" s="51"/>
      <c r="B3507" s="51"/>
      <c r="C3507" s="51"/>
      <c r="D3507" s="51"/>
      <c r="E3507" s="51"/>
      <c r="F3507" s="51"/>
      <c r="G3507" s="51"/>
      <c r="H3507" s="51"/>
      <c r="I3507" s="51"/>
      <c r="J3507" s="51"/>
      <c r="K3507" s="51"/>
      <c r="L3507" s="51"/>
      <c r="M3507" s="51"/>
      <c r="N3507" s="51"/>
      <c r="O3507" s="51"/>
      <c r="P3507" s="51"/>
      <c r="Q3507" s="51"/>
      <c r="R3507" s="51"/>
      <c r="S3507" s="51"/>
      <c r="T3507" s="51"/>
      <c r="U3507" s="51"/>
      <c r="V3507" s="51"/>
      <c r="W3507" s="51"/>
      <c r="X3507" s="51"/>
      <c r="Y3507" s="51"/>
      <c r="Z3507" s="51"/>
      <c r="AA3507" s="51"/>
      <c r="AB3507" s="51"/>
      <c r="AC3507" s="51"/>
      <c r="AD3507" s="51"/>
      <c r="AE3507" s="51"/>
      <c r="AF3507" s="51"/>
    </row>
    <row r="3508" spans="1:32">
      <c r="A3508" s="51"/>
      <c r="B3508" s="51"/>
      <c r="C3508" s="51"/>
      <c r="D3508" s="51"/>
      <c r="E3508" s="51"/>
      <c r="F3508" s="51"/>
      <c r="G3508" s="51"/>
      <c r="H3508" s="51"/>
      <c r="I3508" s="51"/>
      <c r="J3508" s="51"/>
      <c r="K3508" s="51"/>
      <c r="L3508" s="51"/>
      <c r="M3508" s="51"/>
      <c r="N3508" s="51"/>
      <c r="O3508" s="51"/>
      <c r="P3508" s="51"/>
      <c r="Q3508" s="51"/>
      <c r="R3508" s="51"/>
      <c r="S3508" s="51"/>
      <c r="T3508" s="51"/>
      <c r="U3508" s="51"/>
      <c r="V3508" s="51"/>
      <c r="W3508" s="51"/>
      <c r="X3508" s="51"/>
      <c r="Y3508" s="51"/>
      <c r="Z3508" s="51"/>
      <c r="AA3508" s="51"/>
      <c r="AB3508" s="51"/>
      <c r="AC3508" s="51"/>
      <c r="AD3508" s="51"/>
      <c r="AE3508" s="51"/>
      <c r="AF3508" s="51"/>
    </row>
    <row r="3509" spans="1:32">
      <c r="A3509" s="51"/>
      <c r="B3509" s="51"/>
      <c r="C3509" s="51"/>
      <c r="D3509" s="51"/>
      <c r="E3509" s="51"/>
      <c r="F3509" s="51"/>
      <c r="G3509" s="51"/>
      <c r="H3509" s="51"/>
      <c r="I3509" s="51"/>
      <c r="J3509" s="51"/>
      <c r="K3509" s="51"/>
      <c r="L3509" s="51"/>
      <c r="M3509" s="51"/>
      <c r="N3509" s="51"/>
      <c r="O3509" s="51"/>
      <c r="P3509" s="51"/>
      <c r="Q3509" s="51"/>
      <c r="R3509" s="51"/>
      <c r="S3509" s="51"/>
      <c r="T3509" s="51"/>
      <c r="U3509" s="51"/>
      <c r="V3509" s="51"/>
      <c r="W3509" s="51"/>
      <c r="X3509" s="51"/>
      <c r="Y3509" s="51"/>
      <c r="Z3509" s="51"/>
      <c r="AA3509" s="51"/>
      <c r="AB3509" s="51"/>
      <c r="AC3509" s="51"/>
      <c r="AD3509" s="51"/>
      <c r="AE3509" s="51"/>
      <c r="AF3509" s="51"/>
    </row>
    <row r="3510" spans="1:32">
      <c r="A3510" s="51"/>
      <c r="B3510" s="51"/>
      <c r="C3510" s="51"/>
      <c r="D3510" s="51"/>
      <c r="E3510" s="51"/>
      <c r="F3510" s="51"/>
      <c r="G3510" s="51"/>
      <c r="H3510" s="51"/>
      <c r="I3510" s="51"/>
      <c r="J3510" s="51"/>
      <c r="K3510" s="51"/>
      <c r="L3510" s="51"/>
      <c r="M3510" s="51"/>
      <c r="N3510" s="51"/>
      <c r="O3510" s="51"/>
      <c r="P3510" s="51"/>
      <c r="Q3510" s="51"/>
      <c r="R3510" s="51"/>
      <c r="S3510" s="51"/>
      <c r="T3510" s="51"/>
      <c r="U3510" s="51"/>
      <c r="V3510" s="51"/>
      <c r="W3510" s="51"/>
      <c r="X3510" s="51"/>
      <c r="Y3510" s="51"/>
      <c r="Z3510" s="51"/>
      <c r="AA3510" s="51"/>
      <c r="AB3510" s="51"/>
      <c r="AC3510" s="51"/>
      <c r="AD3510" s="51"/>
      <c r="AE3510" s="51"/>
      <c r="AF3510" s="51"/>
    </row>
    <row r="3511" spans="1:32">
      <c r="A3511" s="51"/>
      <c r="B3511" s="51"/>
      <c r="C3511" s="51"/>
      <c r="D3511" s="51"/>
      <c r="E3511" s="51"/>
      <c r="F3511" s="51"/>
      <c r="G3511" s="51"/>
      <c r="H3511" s="51"/>
      <c r="I3511" s="51"/>
      <c r="J3511" s="51"/>
      <c r="K3511" s="51"/>
      <c r="L3511" s="51"/>
      <c r="M3511" s="51"/>
      <c r="N3511" s="51"/>
      <c r="O3511" s="51"/>
      <c r="P3511" s="51"/>
      <c r="Q3511" s="51"/>
      <c r="R3511" s="51"/>
      <c r="S3511" s="51"/>
      <c r="T3511" s="51"/>
      <c r="U3511" s="51"/>
      <c r="V3511" s="51"/>
      <c r="W3511" s="51"/>
      <c r="X3511" s="51"/>
      <c r="Y3511" s="51"/>
      <c r="Z3511" s="51"/>
      <c r="AA3511" s="51"/>
      <c r="AB3511" s="51"/>
      <c r="AC3511" s="51"/>
      <c r="AD3511" s="51"/>
      <c r="AE3511" s="51"/>
      <c r="AF3511" s="51"/>
    </row>
    <row r="3512" spans="1:32">
      <c r="A3512" s="51"/>
      <c r="B3512" s="51"/>
      <c r="C3512" s="51"/>
      <c r="D3512" s="51"/>
      <c r="E3512" s="51"/>
      <c r="F3512" s="51"/>
      <c r="G3512" s="51"/>
      <c r="H3512" s="51"/>
      <c r="I3512" s="51"/>
      <c r="J3512" s="51"/>
      <c r="K3512" s="51"/>
      <c r="L3512" s="51"/>
      <c r="M3512" s="51"/>
      <c r="N3512" s="51"/>
      <c r="O3512" s="51"/>
      <c r="P3512" s="51"/>
      <c r="Q3512" s="51"/>
      <c r="R3512" s="51"/>
      <c r="S3512" s="51"/>
      <c r="T3512" s="51"/>
      <c r="U3512" s="51"/>
      <c r="V3512" s="51"/>
      <c r="W3512" s="51"/>
      <c r="X3512" s="51"/>
      <c r="Y3512" s="51"/>
      <c r="Z3512" s="51"/>
      <c r="AA3512" s="51"/>
      <c r="AB3512" s="51"/>
      <c r="AC3512" s="51"/>
      <c r="AD3512" s="51"/>
      <c r="AE3512" s="51"/>
      <c r="AF3512" s="51"/>
    </row>
    <row r="3513" spans="1:32">
      <c r="A3513" s="51"/>
      <c r="B3513" s="51"/>
      <c r="C3513" s="51"/>
      <c r="D3513" s="51"/>
      <c r="E3513" s="51"/>
      <c r="F3513" s="51"/>
      <c r="G3513" s="51"/>
      <c r="H3513" s="51"/>
      <c r="I3513" s="51"/>
      <c r="J3513" s="51"/>
      <c r="K3513" s="51"/>
      <c r="L3513" s="51"/>
      <c r="M3513" s="51"/>
      <c r="N3513" s="51"/>
      <c r="O3513" s="51"/>
      <c r="P3513" s="51"/>
      <c r="Q3513" s="51"/>
      <c r="R3513" s="51"/>
      <c r="S3513" s="51"/>
      <c r="T3513" s="51"/>
      <c r="U3513" s="51"/>
      <c r="V3513" s="51"/>
      <c r="W3513" s="51"/>
      <c r="X3513" s="51"/>
      <c r="Y3513" s="51"/>
      <c r="Z3513" s="51"/>
      <c r="AA3513" s="51"/>
      <c r="AB3513" s="51"/>
      <c r="AC3513" s="51"/>
      <c r="AD3513" s="51"/>
      <c r="AE3513" s="51"/>
      <c r="AF3513" s="51"/>
    </row>
    <row r="3514" spans="1:32">
      <c r="A3514" s="51"/>
      <c r="B3514" s="51"/>
      <c r="C3514" s="51"/>
      <c r="D3514" s="51"/>
      <c r="E3514" s="51"/>
      <c r="F3514" s="51"/>
      <c r="G3514" s="51"/>
      <c r="H3514" s="51"/>
      <c r="I3514" s="51"/>
      <c r="J3514" s="51"/>
      <c r="K3514" s="51"/>
      <c r="L3514" s="51"/>
      <c r="M3514" s="51"/>
      <c r="N3514" s="51"/>
      <c r="O3514" s="51"/>
      <c r="P3514" s="51"/>
      <c r="Q3514" s="51"/>
      <c r="R3514" s="51"/>
      <c r="S3514" s="51"/>
      <c r="T3514" s="51"/>
      <c r="U3514" s="51"/>
      <c r="V3514" s="51"/>
      <c r="W3514" s="51"/>
      <c r="X3514" s="51"/>
      <c r="Y3514" s="51"/>
      <c r="Z3514" s="51"/>
      <c r="AA3514" s="51"/>
      <c r="AB3514" s="51"/>
      <c r="AC3514" s="51"/>
      <c r="AD3514" s="51"/>
      <c r="AE3514" s="51"/>
      <c r="AF3514" s="51"/>
    </row>
    <row r="3515" spans="1:32">
      <c r="A3515" s="51"/>
      <c r="B3515" s="51"/>
      <c r="C3515" s="51"/>
      <c r="D3515" s="51"/>
      <c r="E3515" s="51"/>
      <c r="F3515" s="51"/>
      <c r="G3515" s="51"/>
      <c r="H3515" s="51"/>
      <c r="I3515" s="51"/>
      <c r="J3515" s="51"/>
      <c r="K3515" s="51"/>
      <c r="L3515" s="51"/>
      <c r="M3515" s="51"/>
      <c r="N3515" s="51"/>
      <c r="O3515" s="51"/>
      <c r="P3515" s="51"/>
      <c r="Q3515" s="51"/>
      <c r="R3515" s="51"/>
      <c r="S3515" s="51"/>
      <c r="T3515" s="51"/>
      <c r="U3515" s="51"/>
      <c r="V3515" s="51"/>
      <c r="W3515" s="51"/>
      <c r="X3515" s="51"/>
      <c r="Y3515" s="51"/>
      <c r="Z3515" s="51"/>
      <c r="AA3515" s="51"/>
      <c r="AB3515" s="51"/>
      <c r="AC3515" s="51"/>
      <c r="AD3515" s="51"/>
      <c r="AE3515" s="51"/>
      <c r="AF3515" s="51"/>
    </row>
    <row r="3516" spans="1:32">
      <c r="A3516" s="51"/>
      <c r="B3516" s="51"/>
      <c r="C3516" s="51"/>
      <c r="D3516" s="51"/>
      <c r="E3516" s="51"/>
      <c r="F3516" s="51"/>
      <c r="G3516" s="51"/>
      <c r="H3516" s="51"/>
      <c r="I3516" s="51"/>
      <c r="J3516" s="51"/>
      <c r="K3516" s="51"/>
      <c r="L3516" s="51"/>
      <c r="M3516" s="51"/>
      <c r="N3516" s="51"/>
      <c r="O3516" s="51"/>
      <c r="P3516" s="51"/>
      <c r="Q3516" s="51"/>
      <c r="R3516" s="51"/>
      <c r="S3516" s="51"/>
      <c r="T3516" s="51"/>
      <c r="U3516" s="51"/>
      <c r="V3516" s="51"/>
      <c r="W3516" s="51"/>
      <c r="X3516" s="51"/>
      <c r="Y3516" s="51"/>
      <c r="Z3516" s="51"/>
      <c r="AA3516" s="51"/>
      <c r="AB3516" s="51"/>
      <c r="AC3516" s="51"/>
      <c r="AD3516" s="51"/>
      <c r="AE3516" s="51"/>
      <c r="AF3516" s="51"/>
    </row>
    <row r="3517" spans="1:32">
      <c r="A3517" s="51"/>
      <c r="B3517" s="51"/>
      <c r="C3517" s="51"/>
      <c r="D3517" s="51"/>
      <c r="E3517" s="51"/>
      <c r="F3517" s="51"/>
      <c r="G3517" s="51"/>
      <c r="H3517" s="51"/>
      <c r="I3517" s="51"/>
      <c r="J3517" s="51"/>
      <c r="K3517" s="51"/>
      <c r="L3517" s="51"/>
      <c r="M3517" s="51"/>
      <c r="N3517" s="51"/>
      <c r="O3517" s="51"/>
      <c r="P3517" s="51"/>
      <c r="Q3517" s="51"/>
      <c r="R3517" s="51"/>
      <c r="S3517" s="51"/>
      <c r="T3517" s="51"/>
      <c r="U3517" s="51"/>
      <c r="V3517" s="51"/>
      <c r="W3517" s="51"/>
      <c r="X3517" s="51"/>
      <c r="Y3517" s="51"/>
      <c r="Z3517" s="51"/>
      <c r="AA3517" s="51"/>
      <c r="AB3517" s="51"/>
      <c r="AC3517" s="51"/>
      <c r="AD3517" s="51"/>
      <c r="AE3517" s="51"/>
      <c r="AF3517" s="51"/>
    </row>
    <row r="3518" spans="1:32">
      <c r="A3518" s="51"/>
      <c r="B3518" s="51"/>
      <c r="C3518" s="51"/>
      <c r="D3518" s="51"/>
      <c r="E3518" s="51"/>
      <c r="F3518" s="51"/>
      <c r="G3518" s="51"/>
      <c r="H3518" s="51"/>
      <c r="I3518" s="51"/>
      <c r="J3518" s="51"/>
      <c r="K3518" s="51"/>
      <c r="L3518" s="51"/>
      <c r="M3518" s="51"/>
      <c r="N3518" s="51"/>
      <c r="O3518" s="51"/>
      <c r="P3518" s="51"/>
      <c r="Q3518" s="51"/>
      <c r="R3518" s="51"/>
      <c r="S3518" s="51"/>
      <c r="T3518" s="51"/>
      <c r="U3518" s="51"/>
      <c r="V3518" s="51"/>
      <c r="W3518" s="51"/>
      <c r="X3518" s="51"/>
      <c r="Y3518" s="51"/>
      <c r="Z3518" s="51"/>
      <c r="AA3518" s="51"/>
      <c r="AB3518" s="51"/>
      <c r="AC3518" s="51"/>
      <c r="AD3518" s="51"/>
      <c r="AE3518" s="51"/>
      <c r="AF3518" s="51"/>
    </row>
    <row r="3519" spans="1:32">
      <c r="A3519" s="51"/>
      <c r="B3519" s="51"/>
      <c r="C3519" s="51"/>
      <c r="D3519" s="51"/>
      <c r="E3519" s="51"/>
      <c r="F3519" s="51"/>
      <c r="G3519" s="51"/>
      <c r="H3519" s="51"/>
      <c r="I3519" s="51"/>
      <c r="J3519" s="51"/>
      <c r="K3519" s="51"/>
      <c r="L3519" s="51"/>
      <c r="M3519" s="51"/>
      <c r="N3519" s="51"/>
      <c r="O3519" s="51"/>
      <c r="P3519" s="51"/>
      <c r="Q3519" s="51"/>
      <c r="R3519" s="51"/>
      <c r="S3519" s="51"/>
      <c r="T3519" s="51"/>
      <c r="U3519" s="51"/>
      <c r="V3519" s="51"/>
      <c r="W3519" s="51"/>
      <c r="X3519" s="51"/>
      <c r="Y3519" s="51"/>
      <c r="Z3519" s="51"/>
      <c r="AA3519" s="51"/>
      <c r="AB3519" s="51"/>
      <c r="AC3519" s="51"/>
      <c r="AD3519" s="51"/>
      <c r="AE3519" s="51"/>
      <c r="AF3519" s="51"/>
    </row>
    <row r="3520" spans="1:32">
      <c r="A3520" s="51"/>
      <c r="B3520" s="51"/>
      <c r="C3520" s="51"/>
      <c r="D3520" s="51"/>
      <c r="E3520" s="51"/>
      <c r="F3520" s="51"/>
      <c r="G3520" s="51"/>
      <c r="H3520" s="51"/>
      <c r="I3520" s="51"/>
      <c r="J3520" s="51"/>
      <c r="K3520" s="51"/>
      <c r="L3520" s="51"/>
      <c r="M3520" s="51"/>
      <c r="N3520" s="51"/>
      <c r="O3520" s="51"/>
      <c r="P3520" s="51"/>
      <c r="Q3520" s="51"/>
      <c r="R3520" s="51"/>
      <c r="S3520" s="51"/>
      <c r="T3520" s="51"/>
      <c r="U3520" s="51"/>
      <c r="V3520" s="51"/>
      <c r="W3520" s="51"/>
      <c r="X3520" s="51"/>
      <c r="Y3520" s="51"/>
      <c r="Z3520" s="51"/>
      <c r="AA3520" s="51"/>
      <c r="AB3520" s="51"/>
      <c r="AC3520" s="51"/>
      <c r="AD3520" s="51"/>
      <c r="AE3520" s="51"/>
      <c r="AF3520" s="51"/>
    </row>
    <row r="3521" spans="1:32">
      <c r="A3521" s="51"/>
      <c r="B3521" s="51"/>
      <c r="C3521" s="51"/>
      <c r="D3521" s="51"/>
      <c r="E3521" s="51"/>
      <c r="F3521" s="51"/>
      <c r="G3521" s="51"/>
      <c r="H3521" s="51"/>
      <c r="I3521" s="51"/>
      <c r="J3521" s="51"/>
      <c r="K3521" s="51"/>
      <c r="L3521" s="51"/>
      <c r="M3521" s="51"/>
      <c r="N3521" s="51"/>
      <c r="O3521" s="51"/>
      <c r="P3521" s="51"/>
      <c r="Q3521" s="51"/>
      <c r="R3521" s="51"/>
      <c r="S3521" s="51"/>
      <c r="T3521" s="51"/>
      <c r="U3521" s="51"/>
      <c r="V3521" s="51"/>
      <c r="W3521" s="51"/>
      <c r="X3521" s="51"/>
      <c r="Y3521" s="51"/>
      <c r="Z3521" s="51"/>
      <c r="AA3521" s="51"/>
      <c r="AB3521" s="51"/>
      <c r="AC3521" s="51"/>
      <c r="AD3521" s="51"/>
      <c r="AE3521" s="51"/>
      <c r="AF3521" s="51"/>
    </row>
    <row r="3522" spans="1:32">
      <c r="A3522" s="51"/>
      <c r="B3522" s="51"/>
      <c r="C3522" s="51"/>
      <c r="D3522" s="51"/>
      <c r="E3522" s="51"/>
      <c r="F3522" s="51"/>
      <c r="G3522" s="51"/>
      <c r="H3522" s="51"/>
      <c r="I3522" s="51"/>
      <c r="J3522" s="51"/>
      <c r="K3522" s="51"/>
      <c r="L3522" s="51"/>
      <c r="M3522" s="51"/>
      <c r="N3522" s="51"/>
      <c r="O3522" s="51"/>
      <c r="P3522" s="51"/>
      <c r="Q3522" s="51"/>
      <c r="R3522" s="51"/>
      <c r="S3522" s="51"/>
      <c r="T3522" s="51"/>
      <c r="U3522" s="51"/>
      <c r="V3522" s="51"/>
      <c r="W3522" s="51"/>
      <c r="X3522" s="51"/>
      <c r="Y3522" s="51"/>
      <c r="Z3522" s="51"/>
      <c r="AA3522" s="51"/>
      <c r="AB3522" s="51"/>
      <c r="AC3522" s="51"/>
      <c r="AD3522" s="51"/>
      <c r="AE3522" s="51"/>
      <c r="AF3522" s="51"/>
    </row>
    <row r="3523" spans="1:32">
      <c r="A3523" s="51"/>
      <c r="B3523" s="51"/>
      <c r="C3523" s="51"/>
      <c r="D3523" s="51"/>
      <c r="E3523" s="51"/>
      <c r="F3523" s="51"/>
      <c r="G3523" s="51"/>
      <c r="H3523" s="51"/>
      <c r="I3523" s="51"/>
      <c r="J3523" s="51"/>
      <c r="K3523" s="51"/>
      <c r="L3523" s="51"/>
      <c r="M3523" s="51"/>
      <c r="N3523" s="51"/>
      <c r="O3523" s="51"/>
      <c r="P3523" s="51"/>
      <c r="Q3523" s="51"/>
      <c r="R3523" s="51"/>
      <c r="S3523" s="51"/>
      <c r="T3523" s="51"/>
      <c r="U3523" s="51"/>
      <c r="V3523" s="51"/>
      <c r="W3523" s="51"/>
      <c r="X3523" s="51"/>
      <c r="Y3523" s="51"/>
      <c r="Z3523" s="51"/>
      <c r="AA3523" s="51"/>
      <c r="AB3523" s="51"/>
      <c r="AC3523" s="51"/>
      <c r="AD3523" s="51"/>
      <c r="AE3523" s="51"/>
      <c r="AF3523" s="51"/>
    </row>
    <row r="3524" spans="1:32">
      <c r="A3524" s="51"/>
      <c r="B3524" s="51"/>
      <c r="C3524" s="51"/>
      <c r="D3524" s="51"/>
      <c r="E3524" s="51"/>
      <c r="F3524" s="51"/>
      <c r="G3524" s="51"/>
      <c r="H3524" s="51"/>
      <c r="I3524" s="51"/>
      <c r="J3524" s="51"/>
      <c r="K3524" s="51"/>
      <c r="L3524" s="51"/>
      <c r="M3524" s="51"/>
      <c r="N3524" s="51"/>
      <c r="O3524" s="51"/>
      <c r="P3524" s="51"/>
      <c r="Q3524" s="51"/>
      <c r="R3524" s="51"/>
      <c r="S3524" s="51"/>
      <c r="T3524" s="51"/>
      <c r="U3524" s="51"/>
      <c r="V3524" s="51"/>
      <c r="W3524" s="51"/>
      <c r="X3524" s="51"/>
      <c r="Y3524" s="51"/>
      <c r="Z3524" s="51"/>
      <c r="AA3524" s="51"/>
      <c r="AB3524" s="51"/>
      <c r="AC3524" s="51"/>
      <c r="AD3524" s="51"/>
      <c r="AE3524" s="51"/>
      <c r="AF3524" s="51"/>
    </row>
    <row r="3525" spans="1:32">
      <c r="A3525" s="51"/>
      <c r="B3525" s="51"/>
      <c r="C3525" s="51"/>
      <c r="D3525" s="51"/>
      <c r="E3525" s="51"/>
      <c r="F3525" s="51"/>
      <c r="G3525" s="51"/>
      <c r="H3525" s="51"/>
      <c r="I3525" s="51"/>
      <c r="J3525" s="51"/>
      <c r="K3525" s="51"/>
      <c r="L3525" s="51"/>
      <c r="M3525" s="51"/>
      <c r="N3525" s="51"/>
      <c r="O3525" s="51"/>
      <c r="P3525" s="51"/>
      <c r="Q3525" s="51"/>
      <c r="R3525" s="51"/>
      <c r="S3525" s="51"/>
      <c r="T3525" s="51"/>
      <c r="U3525" s="51"/>
      <c r="V3525" s="51"/>
      <c r="W3525" s="51"/>
      <c r="X3525" s="51"/>
      <c r="Y3525" s="51"/>
      <c r="Z3525" s="51"/>
      <c r="AA3525" s="51"/>
      <c r="AB3525" s="51"/>
      <c r="AC3525" s="51"/>
      <c r="AD3525" s="51"/>
      <c r="AE3525" s="51"/>
      <c r="AF3525" s="51"/>
    </row>
    <row r="3526" spans="1:32">
      <c r="A3526" s="51"/>
      <c r="B3526" s="51"/>
      <c r="C3526" s="51"/>
      <c r="D3526" s="51"/>
      <c r="E3526" s="51"/>
      <c r="F3526" s="51"/>
      <c r="G3526" s="51"/>
      <c r="H3526" s="51"/>
      <c r="I3526" s="51"/>
      <c r="J3526" s="51"/>
      <c r="K3526" s="51"/>
      <c r="L3526" s="51"/>
      <c r="M3526" s="51"/>
      <c r="N3526" s="51"/>
      <c r="O3526" s="51"/>
      <c r="P3526" s="51"/>
      <c r="Q3526" s="51"/>
      <c r="R3526" s="51"/>
      <c r="S3526" s="51"/>
      <c r="T3526" s="51"/>
      <c r="U3526" s="51"/>
      <c r="V3526" s="51"/>
      <c r="W3526" s="51"/>
      <c r="X3526" s="51"/>
      <c r="Y3526" s="51"/>
      <c r="Z3526" s="51"/>
      <c r="AA3526" s="51"/>
      <c r="AB3526" s="51"/>
      <c r="AC3526" s="51"/>
      <c r="AD3526" s="51"/>
      <c r="AE3526" s="51"/>
      <c r="AF3526" s="51"/>
    </row>
    <row r="3527" spans="1:32">
      <c r="A3527" s="51"/>
      <c r="B3527" s="51"/>
      <c r="C3527" s="51"/>
      <c r="D3527" s="51"/>
      <c r="E3527" s="51"/>
      <c r="F3527" s="51"/>
      <c r="G3527" s="51"/>
      <c r="H3527" s="51"/>
      <c r="I3527" s="51"/>
      <c r="J3527" s="51"/>
      <c r="K3527" s="51"/>
      <c r="L3527" s="51"/>
      <c r="M3527" s="51"/>
      <c r="N3527" s="51"/>
      <c r="O3527" s="51"/>
      <c r="P3527" s="51"/>
      <c r="Q3527" s="51"/>
      <c r="R3527" s="51"/>
      <c r="S3527" s="51"/>
      <c r="T3527" s="51"/>
      <c r="U3527" s="51"/>
      <c r="V3527" s="51"/>
      <c r="W3527" s="51"/>
      <c r="X3527" s="51"/>
      <c r="Y3527" s="51"/>
      <c r="Z3527" s="51"/>
      <c r="AA3527" s="51"/>
      <c r="AB3527" s="51"/>
      <c r="AC3527" s="51"/>
      <c r="AD3527" s="51"/>
      <c r="AE3527" s="51"/>
      <c r="AF3527" s="51"/>
    </row>
    <row r="3528" spans="1:32">
      <c r="A3528" s="51"/>
      <c r="B3528" s="51"/>
      <c r="C3528" s="51"/>
      <c r="D3528" s="51"/>
      <c r="E3528" s="51"/>
      <c r="F3528" s="51"/>
      <c r="G3528" s="51"/>
      <c r="H3528" s="51"/>
      <c r="I3528" s="51"/>
      <c r="J3528" s="51"/>
      <c r="K3528" s="51"/>
      <c r="L3528" s="51"/>
      <c r="M3528" s="51"/>
      <c r="N3528" s="51"/>
      <c r="O3528" s="51"/>
      <c r="P3528" s="51"/>
      <c r="Q3528" s="51"/>
      <c r="R3528" s="51"/>
      <c r="S3528" s="51"/>
      <c r="T3528" s="51"/>
      <c r="U3528" s="51"/>
      <c r="V3528" s="51"/>
      <c r="W3528" s="51"/>
      <c r="X3528" s="51"/>
      <c r="Y3528" s="51"/>
      <c r="Z3528" s="51"/>
      <c r="AA3528" s="51"/>
      <c r="AB3528" s="51"/>
      <c r="AC3528" s="51"/>
      <c r="AD3528" s="51"/>
      <c r="AE3528" s="51"/>
      <c r="AF3528" s="51"/>
    </row>
    <row r="3529" spans="1:32">
      <c r="A3529" s="51"/>
      <c r="B3529" s="51"/>
      <c r="C3529" s="51"/>
      <c r="D3529" s="51"/>
      <c r="E3529" s="51"/>
      <c r="F3529" s="51"/>
      <c r="G3529" s="51"/>
      <c r="H3529" s="51"/>
      <c r="I3529" s="51"/>
      <c r="J3529" s="51"/>
      <c r="K3529" s="51"/>
      <c r="L3529" s="51"/>
      <c r="M3529" s="51"/>
      <c r="N3529" s="51"/>
      <c r="O3529" s="51"/>
      <c r="P3529" s="51"/>
      <c r="Q3529" s="51"/>
      <c r="R3529" s="51"/>
      <c r="S3529" s="51"/>
      <c r="T3529" s="51"/>
      <c r="U3529" s="51"/>
      <c r="V3529" s="51"/>
      <c r="W3529" s="51"/>
      <c r="X3529" s="51"/>
      <c r="Y3529" s="51"/>
      <c r="Z3529" s="51"/>
      <c r="AA3529" s="51"/>
      <c r="AB3529" s="51"/>
      <c r="AC3529" s="51"/>
      <c r="AD3529" s="51"/>
      <c r="AE3529" s="51"/>
      <c r="AF3529" s="51"/>
    </row>
    <row r="3530" spans="1:32">
      <c r="A3530" s="51"/>
      <c r="B3530" s="51"/>
      <c r="C3530" s="51"/>
      <c r="D3530" s="51"/>
      <c r="E3530" s="51"/>
      <c r="F3530" s="51"/>
      <c r="G3530" s="51"/>
      <c r="H3530" s="51"/>
      <c r="I3530" s="51"/>
      <c r="J3530" s="51"/>
      <c r="K3530" s="51"/>
      <c r="L3530" s="51"/>
      <c r="M3530" s="51"/>
      <c r="N3530" s="51"/>
      <c r="O3530" s="51"/>
      <c r="P3530" s="51"/>
      <c r="Q3530" s="51"/>
      <c r="R3530" s="51"/>
      <c r="S3530" s="51"/>
      <c r="T3530" s="51"/>
      <c r="U3530" s="51"/>
      <c r="V3530" s="51"/>
      <c r="W3530" s="51"/>
      <c r="X3530" s="51"/>
      <c r="Y3530" s="51"/>
      <c r="Z3530" s="51"/>
      <c r="AA3530" s="51"/>
      <c r="AB3530" s="51"/>
      <c r="AC3530" s="51"/>
      <c r="AD3530" s="51"/>
      <c r="AE3530" s="51"/>
      <c r="AF3530" s="51"/>
    </row>
    <row r="3531" spans="1:32">
      <c r="A3531" s="51"/>
      <c r="B3531" s="51"/>
      <c r="C3531" s="51"/>
      <c r="D3531" s="51"/>
      <c r="E3531" s="51"/>
      <c r="F3531" s="51"/>
      <c r="G3531" s="51"/>
      <c r="H3531" s="51"/>
      <c r="I3531" s="51"/>
      <c r="J3531" s="51"/>
      <c r="K3531" s="51"/>
      <c r="L3531" s="51"/>
      <c r="M3531" s="51"/>
      <c r="N3531" s="51"/>
      <c r="O3531" s="51"/>
      <c r="P3531" s="51"/>
      <c r="Q3531" s="51"/>
      <c r="R3531" s="51"/>
      <c r="S3531" s="51"/>
      <c r="T3531" s="51"/>
      <c r="U3531" s="51"/>
      <c r="V3531" s="51"/>
      <c r="W3531" s="51"/>
      <c r="X3531" s="51"/>
      <c r="Y3531" s="51"/>
      <c r="Z3531" s="51"/>
      <c r="AA3531" s="51"/>
      <c r="AB3531" s="51"/>
      <c r="AC3531" s="51"/>
      <c r="AD3531" s="51"/>
      <c r="AE3531" s="51"/>
      <c r="AF3531" s="51"/>
    </row>
    <row r="3532" spans="1:32">
      <c r="A3532" s="51"/>
      <c r="B3532" s="51"/>
      <c r="C3532" s="51"/>
      <c r="D3532" s="51"/>
      <c r="E3532" s="51"/>
      <c r="F3532" s="51"/>
      <c r="G3532" s="51"/>
      <c r="H3532" s="51"/>
      <c r="I3532" s="51"/>
      <c r="J3532" s="51"/>
      <c r="K3532" s="51"/>
      <c r="L3532" s="51"/>
      <c r="M3532" s="51"/>
      <c r="N3532" s="51"/>
      <c r="O3532" s="51"/>
      <c r="P3532" s="51"/>
      <c r="Q3532" s="51"/>
      <c r="R3532" s="51"/>
      <c r="S3532" s="51"/>
      <c r="T3532" s="51"/>
      <c r="U3532" s="51"/>
      <c r="V3532" s="51"/>
      <c r="W3532" s="51"/>
      <c r="X3532" s="51"/>
      <c r="Y3532" s="51"/>
      <c r="Z3532" s="51"/>
      <c r="AA3532" s="51"/>
      <c r="AB3532" s="51"/>
      <c r="AC3532" s="51"/>
      <c r="AD3532" s="51"/>
      <c r="AE3532" s="51"/>
      <c r="AF3532" s="51"/>
    </row>
    <row r="3533" spans="1:32">
      <c r="A3533" s="51"/>
      <c r="B3533" s="51"/>
      <c r="C3533" s="51"/>
      <c r="D3533" s="51"/>
      <c r="E3533" s="51"/>
      <c r="F3533" s="51"/>
      <c r="G3533" s="51"/>
      <c r="H3533" s="51"/>
      <c r="I3533" s="51"/>
      <c r="J3533" s="51"/>
      <c r="K3533" s="51"/>
      <c r="L3533" s="51"/>
      <c r="M3533" s="51"/>
      <c r="N3533" s="51"/>
      <c r="O3533" s="51"/>
      <c r="P3533" s="51"/>
      <c r="Q3533" s="51"/>
      <c r="R3533" s="51"/>
      <c r="S3533" s="51"/>
      <c r="T3533" s="51"/>
      <c r="U3533" s="51"/>
      <c r="V3533" s="51"/>
      <c r="W3533" s="51"/>
      <c r="X3533" s="51"/>
      <c r="Y3533" s="51"/>
      <c r="Z3533" s="51"/>
      <c r="AA3533" s="51"/>
      <c r="AB3533" s="51"/>
      <c r="AC3533" s="51"/>
      <c r="AD3533" s="51"/>
      <c r="AE3533" s="51"/>
      <c r="AF3533" s="51"/>
    </row>
    <row r="3534" spans="1:32">
      <c r="A3534" s="51"/>
      <c r="B3534" s="51"/>
      <c r="C3534" s="51"/>
      <c r="D3534" s="51"/>
      <c r="E3534" s="51"/>
      <c r="F3534" s="51"/>
      <c r="G3534" s="51"/>
      <c r="H3534" s="51"/>
      <c r="I3534" s="51"/>
      <c r="J3534" s="51"/>
      <c r="K3534" s="51"/>
      <c r="L3534" s="51"/>
      <c r="M3534" s="51"/>
      <c r="N3534" s="51"/>
      <c r="O3534" s="51"/>
      <c r="P3534" s="51"/>
      <c r="Q3534" s="51"/>
      <c r="R3534" s="51"/>
      <c r="S3534" s="51"/>
      <c r="T3534" s="51"/>
      <c r="U3534" s="51"/>
      <c r="V3534" s="51"/>
      <c r="W3534" s="51"/>
      <c r="X3534" s="51"/>
      <c r="Y3534" s="51"/>
      <c r="Z3534" s="51"/>
      <c r="AA3534" s="51"/>
      <c r="AB3534" s="51"/>
      <c r="AC3534" s="51"/>
      <c r="AD3534" s="51"/>
      <c r="AE3534" s="51"/>
      <c r="AF3534" s="51"/>
    </row>
    <row r="3535" spans="1:32">
      <c r="A3535" s="51"/>
      <c r="B3535" s="51"/>
      <c r="C3535" s="51"/>
      <c r="D3535" s="51"/>
      <c r="E3535" s="51"/>
      <c r="F3535" s="51"/>
      <c r="G3535" s="51"/>
      <c r="H3535" s="51"/>
      <c r="I3535" s="51"/>
      <c r="J3535" s="51"/>
      <c r="K3535" s="51"/>
      <c r="L3535" s="51"/>
      <c r="M3535" s="51"/>
      <c r="N3535" s="51"/>
      <c r="O3535" s="51"/>
      <c r="P3535" s="51"/>
      <c r="Q3535" s="51"/>
      <c r="R3535" s="51"/>
      <c r="S3535" s="51"/>
      <c r="T3535" s="51"/>
      <c r="U3535" s="51"/>
      <c r="V3535" s="51"/>
      <c r="W3535" s="51"/>
      <c r="X3535" s="51"/>
      <c r="Y3535" s="51"/>
      <c r="Z3535" s="51"/>
      <c r="AA3535" s="51"/>
      <c r="AB3535" s="51"/>
      <c r="AC3535" s="51"/>
      <c r="AD3535" s="51"/>
      <c r="AE3535" s="51"/>
      <c r="AF3535" s="51"/>
    </row>
    <row r="3536" spans="1:32">
      <c r="A3536" s="51"/>
      <c r="B3536" s="51"/>
      <c r="C3536" s="51"/>
      <c r="D3536" s="51"/>
      <c r="E3536" s="51"/>
      <c r="F3536" s="51"/>
      <c r="G3536" s="51"/>
      <c r="H3536" s="51"/>
      <c r="I3536" s="51"/>
      <c r="J3536" s="51"/>
      <c r="K3536" s="51"/>
      <c r="L3536" s="51"/>
      <c r="M3536" s="51"/>
      <c r="N3536" s="51"/>
      <c r="O3536" s="51"/>
      <c r="P3536" s="51"/>
      <c r="Q3536" s="51"/>
      <c r="R3536" s="51"/>
      <c r="S3536" s="51"/>
      <c r="T3536" s="51"/>
      <c r="U3536" s="51"/>
      <c r="V3536" s="51"/>
      <c r="W3536" s="51"/>
      <c r="X3536" s="51"/>
      <c r="Y3536" s="51"/>
      <c r="Z3536" s="51"/>
      <c r="AA3536" s="51"/>
      <c r="AB3536" s="51"/>
      <c r="AC3536" s="51"/>
      <c r="AD3536" s="51"/>
      <c r="AE3536" s="51"/>
      <c r="AF3536" s="51"/>
    </row>
    <row r="3537" spans="1:32">
      <c r="A3537" s="51"/>
      <c r="B3537" s="51"/>
      <c r="C3537" s="51"/>
      <c r="D3537" s="51"/>
      <c r="E3537" s="51"/>
      <c r="F3537" s="51"/>
      <c r="G3537" s="51"/>
      <c r="H3537" s="51"/>
      <c r="I3537" s="51"/>
      <c r="J3537" s="51"/>
      <c r="K3537" s="51"/>
      <c r="L3537" s="51"/>
      <c r="M3537" s="51"/>
      <c r="N3537" s="51"/>
      <c r="O3537" s="51"/>
      <c r="P3537" s="51"/>
      <c r="Q3537" s="51"/>
      <c r="R3537" s="51"/>
      <c r="S3537" s="51"/>
      <c r="T3537" s="51"/>
      <c r="U3537" s="51"/>
      <c r="V3537" s="51"/>
      <c r="W3537" s="51"/>
      <c r="X3537" s="51"/>
      <c r="Y3537" s="51"/>
      <c r="Z3537" s="51"/>
      <c r="AA3537" s="51"/>
      <c r="AB3537" s="51"/>
      <c r="AC3537" s="51"/>
      <c r="AD3537" s="51"/>
      <c r="AE3537" s="51"/>
      <c r="AF3537" s="51"/>
    </row>
    <row r="3538" spans="1:32">
      <c r="A3538" s="51"/>
      <c r="B3538" s="51"/>
      <c r="C3538" s="51"/>
      <c r="D3538" s="51"/>
      <c r="E3538" s="51"/>
      <c r="F3538" s="51"/>
      <c r="G3538" s="51"/>
      <c r="H3538" s="51"/>
      <c r="I3538" s="51"/>
      <c r="J3538" s="51"/>
      <c r="K3538" s="51"/>
      <c r="L3538" s="51"/>
      <c r="M3538" s="51"/>
      <c r="N3538" s="51"/>
      <c r="O3538" s="51"/>
      <c r="P3538" s="51"/>
      <c r="Q3538" s="51"/>
      <c r="R3538" s="51"/>
      <c r="S3538" s="51"/>
      <c r="T3538" s="51"/>
      <c r="U3538" s="51"/>
      <c r="V3538" s="51"/>
      <c r="W3538" s="51"/>
      <c r="X3538" s="51"/>
      <c r="Y3538" s="51"/>
      <c r="Z3538" s="51"/>
      <c r="AA3538" s="51"/>
      <c r="AB3538" s="51"/>
      <c r="AC3538" s="51"/>
      <c r="AD3538" s="51"/>
      <c r="AE3538" s="51"/>
      <c r="AF3538" s="51"/>
    </row>
    <row r="3539" spans="1:32">
      <c r="A3539" s="51"/>
      <c r="B3539" s="51"/>
      <c r="C3539" s="51"/>
      <c r="D3539" s="51"/>
      <c r="E3539" s="51"/>
      <c r="F3539" s="51"/>
      <c r="G3539" s="51"/>
      <c r="H3539" s="51"/>
      <c r="I3539" s="51"/>
      <c r="J3539" s="51"/>
      <c r="K3539" s="51"/>
      <c r="L3539" s="51"/>
      <c r="M3539" s="51"/>
      <c r="N3539" s="51"/>
      <c r="O3539" s="51"/>
      <c r="P3539" s="51"/>
      <c r="Q3539" s="51"/>
      <c r="R3539" s="51"/>
      <c r="S3539" s="51"/>
      <c r="T3539" s="51"/>
      <c r="U3539" s="51"/>
      <c r="V3539" s="51"/>
      <c r="W3539" s="51"/>
      <c r="X3539" s="51"/>
      <c r="Y3539" s="51"/>
      <c r="Z3539" s="51"/>
      <c r="AA3539" s="51"/>
      <c r="AB3539" s="51"/>
      <c r="AC3539" s="51"/>
      <c r="AD3539" s="51"/>
      <c r="AE3539" s="51"/>
      <c r="AF3539" s="51"/>
    </row>
    <row r="3540" spans="1:32">
      <c r="A3540" s="51"/>
      <c r="B3540" s="51"/>
      <c r="C3540" s="51"/>
      <c r="D3540" s="51"/>
      <c r="E3540" s="51"/>
      <c r="F3540" s="51"/>
      <c r="G3540" s="51"/>
      <c r="H3540" s="51"/>
      <c r="I3540" s="51"/>
      <c r="J3540" s="51"/>
      <c r="K3540" s="51"/>
      <c r="L3540" s="51"/>
      <c r="M3540" s="51"/>
      <c r="N3540" s="51"/>
      <c r="O3540" s="51"/>
      <c r="P3540" s="51"/>
      <c r="Q3540" s="51"/>
      <c r="R3540" s="51"/>
      <c r="S3540" s="51"/>
      <c r="T3540" s="51"/>
      <c r="U3540" s="51"/>
      <c r="V3540" s="51"/>
      <c r="W3540" s="51"/>
      <c r="X3540" s="51"/>
      <c r="Y3540" s="51"/>
      <c r="Z3540" s="51"/>
      <c r="AA3540" s="51"/>
      <c r="AB3540" s="51"/>
      <c r="AC3540" s="51"/>
      <c r="AD3540" s="51"/>
      <c r="AE3540" s="51"/>
      <c r="AF3540" s="51"/>
    </row>
    <row r="3541" spans="1:32">
      <c r="A3541" s="51"/>
      <c r="B3541" s="51"/>
      <c r="C3541" s="51"/>
      <c r="D3541" s="51"/>
      <c r="E3541" s="51"/>
      <c r="F3541" s="51"/>
      <c r="G3541" s="51"/>
      <c r="H3541" s="51"/>
      <c r="I3541" s="51"/>
      <c r="J3541" s="51"/>
      <c r="K3541" s="51"/>
      <c r="L3541" s="51"/>
      <c r="M3541" s="51"/>
      <c r="N3541" s="51"/>
      <c r="O3541" s="51"/>
      <c r="P3541" s="51"/>
      <c r="Q3541" s="51"/>
      <c r="R3541" s="51"/>
      <c r="S3541" s="51"/>
      <c r="T3541" s="51"/>
      <c r="U3541" s="51"/>
      <c r="V3541" s="51"/>
      <c r="W3541" s="51"/>
      <c r="X3541" s="51"/>
      <c r="Y3541" s="51"/>
      <c r="Z3541" s="51"/>
      <c r="AA3541" s="51"/>
      <c r="AB3541" s="51"/>
      <c r="AC3541" s="51"/>
      <c r="AD3541" s="51"/>
      <c r="AE3541" s="51"/>
      <c r="AF3541" s="51"/>
    </row>
    <row r="3542" spans="1:32">
      <c r="A3542" s="51"/>
      <c r="B3542" s="51"/>
      <c r="C3542" s="51"/>
      <c r="D3542" s="51"/>
      <c r="E3542" s="51"/>
      <c r="F3542" s="51"/>
      <c r="G3542" s="51"/>
      <c r="H3542" s="51"/>
      <c r="I3542" s="51"/>
      <c r="J3542" s="51"/>
      <c r="K3542" s="51"/>
      <c r="L3542" s="51"/>
      <c r="M3542" s="51"/>
      <c r="N3542" s="51"/>
      <c r="O3542" s="51"/>
      <c r="P3542" s="51"/>
      <c r="Q3542" s="51"/>
      <c r="R3542" s="51"/>
      <c r="S3542" s="51"/>
      <c r="T3542" s="51"/>
      <c r="U3542" s="51"/>
      <c r="V3542" s="51"/>
      <c r="W3542" s="51"/>
      <c r="X3542" s="51"/>
      <c r="Y3542" s="51"/>
      <c r="Z3542" s="51"/>
      <c r="AA3542" s="51"/>
      <c r="AB3542" s="51"/>
      <c r="AC3542" s="51"/>
      <c r="AD3542" s="51"/>
      <c r="AE3542" s="51"/>
      <c r="AF3542" s="51"/>
    </row>
    <row r="3543" spans="1:32">
      <c r="A3543" s="51"/>
      <c r="B3543" s="51"/>
      <c r="C3543" s="51"/>
      <c r="D3543" s="51"/>
      <c r="E3543" s="51"/>
      <c r="F3543" s="51"/>
      <c r="G3543" s="51"/>
      <c r="H3543" s="51"/>
      <c r="I3543" s="51"/>
      <c r="J3543" s="51"/>
      <c r="K3543" s="51"/>
      <c r="L3543" s="51"/>
      <c r="M3543" s="51"/>
      <c r="N3543" s="51"/>
      <c r="O3543" s="51"/>
      <c r="P3543" s="51"/>
      <c r="Q3543" s="51"/>
      <c r="R3543" s="51"/>
      <c r="S3543" s="51"/>
      <c r="T3543" s="51"/>
      <c r="U3543" s="51"/>
      <c r="V3543" s="51"/>
      <c r="W3543" s="51"/>
      <c r="X3543" s="51"/>
      <c r="Y3543" s="51"/>
      <c r="Z3543" s="51"/>
      <c r="AA3543" s="51"/>
      <c r="AB3543" s="51"/>
      <c r="AC3543" s="51"/>
      <c r="AD3543" s="51"/>
      <c r="AE3543" s="51"/>
      <c r="AF3543" s="51"/>
    </row>
    <row r="3544" spans="1:32">
      <c r="A3544" s="51"/>
      <c r="B3544" s="51"/>
      <c r="C3544" s="51"/>
      <c r="D3544" s="51"/>
      <c r="E3544" s="51"/>
      <c r="F3544" s="51"/>
      <c r="G3544" s="51"/>
      <c r="H3544" s="51"/>
      <c r="I3544" s="51"/>
      <c r="J3544" s="51"/>
      <c r="K3544" s="51"/>
      <c r="L3544" s="51"/>
      <c r="M3544" s="51"/>
      <c r="N3544" s="51"/>
      <c r="O3544" s="51"/>
      <c r="P3544" s="51"/>
      <c r="Q3544" s="51"/>
      <c r="R3544" s="51"/>
      <c r="S3544" s="51"/>
      <c r="T3544" s="51"/>
      <c r="U3544" s="51"/>
      <c r="V3544" s="51"/>
      <c r="W3544" s="51"/>
      <c r="X3544" s="51"/>
      <c r="Y3544" s="51"/>
      <c r="Z3544" s="51"/>
      <c r="AA3544" s="51"/>
      <c r="AB3544" s="51"/>
      <c r="AC3544" s="51"/>
      <c r="AD3544" s="51"/>
      <c r="AE3544" s="51"/>
      <c r="AF3544" s="51"/>
    </row>
    <row r="3545" spans="1:32">
      <c r="A3545" s="51"/>
      <c r="B3545" s="51"/>
      <c r="C3545" s="51"/>
      <c r="D3545" s="51"/>
      <c r="E3545" s="51"/>
      <c r="F3545" s="51"/>
      <c r="G3545" s="51"/>
      <c r="H3545" s="51"/>
      <c r="I3545" s="51"/>
      <c r="J3545" s="51"/>
      <c r="K3545" s="51"/>
      <c r="L3545" s="51"/>
      <c r="M3545" s="51"/>
      <c r="N3545" s="51"/>
      <c r="O3545" s="51"/>
      <c r="P3545" s="51"/>
      <c r="Q3545" s="51"/>
      <c r="R3545" s="51"/>
      <c r="S3545" s="51"/>
      <c r="T3545" s="51"/>
      <c r="U3545" s="51"/>
      <c r="V3545" s="51"/>
      <c r="W3545" s="51"/>
      <c r="X3545" s="51"/>
      <c r="Y3545" s="51"/>
      <c r="Z3545" s="51"/>
      <c r="AA3545" s="51"/>
      <c r="AB3545" s="51"/>
      <c r="AC3545" s="51"/>
      <c r="AD3545" s="51"/>
      <c r="AE3545" s="51"/>
      <c r="AF3545" s="51"/>
    </row>
    <row r="3546" spans="1:32">
      <c r="A3546" s="51"/>
      <c r="B3546" s="51"/>
      <c r="C3546" s="51"/>
      <c r="D3546" s="51"/>
      <c r="E3546" s="51"/>
      <c r="F3546" s="51"/>
      <c r="G3546" s="51"/>
      <c r="H3546" s="51"/>
      <c r="I3546" s="51"/>
      <c r="J3546" s="51"/>
      <c r="K3546" s="51"/>
      <c r="L3546" s="51"/>
      <c r="M3546" s="51"/>
      <c r="N3546" s="51"/>
      <c r="O3546" s="51"/>
      <c r="P3546" s="51"/>
      <c r="Q3546" s="51"/>
      <c r="R3546" s="51"/>
      <c r="S3546" s="51"/>
      <c r="T3546" s="51"/>
      <c r="U3546" s="51"/>
      <c r="V3546" s="51"/>
      <c r="W3546" s="51"/>
      <c r="X3546" s="51"/>
      <c r="Y3546" s="51"/>
      <c r="Z3546" s="51"/>
      <c r="AA3546" s="51"/>
      <c r="AB3546" s="51"/>
      <c r="AC3546" s="51"/>
      <c r="AD3546" s="51"/>
      <c r="AE3546" s="51"/>
      <c r="AF3546" s="51"/>
    </row>
    <row r="3547" spans="1:32">
      <c r="A3547" s="51"/>
      <c r="B3547" s="51"/>
      <c r="C3547" s="51"/>
      <c r="D3547" s="51"/>
      <c r="E3547" s="51"/>
      <c r="F3547" s="51"/>
      <c r="G3547" s="51"/>
      <c r="H3547" s="51"/>
      <c r="I3547" s="51"/>
      <c r="J3547" s="51"/>
      <c r="K3547" s="51"/>
      <c r="L3547" s="51"/>
      <c r="M3547" s="51"/>
      <c r="N3547" s="51"/>
      <c r="O3547" s="51"/>
      <c r="P3547" s="51"/>
      <c r="Q3547" s="51"/>
      <c r="R3547" s="51"/>
      <c r="S3547" s="51"/>
      <c r="T3547" s="51"/>
      <c r="U3547" s="51"/>
      <c r="V3547" s="51"/>
      <c r="W3547" s="51"/>
      <c r="X3547" s="51"/>
      <c r="Y3547" s="51"/>
      <c r="Z3547" s="51"/>
      <c r="AA3547" s="51"/>
      <c r="AB3547" s="51"/>
      <c r="AC3547" s="51"/>
      <c r="AD3547" s="51"/>
      <c r="AE3547" s="51"/>
      <c r="AF3547" s="51"/>
    </row>
    <row r="3548" spans="1:32">
      <c r="A3548" s="51"/>
      <c r="B3548" s="51"/>
      <c r="C3548" s="51"/>
      <c r="D3548" s="51"/>
      <c r="E3548" s="51"/>
      <c r="F3548" s="51"/>
      <c r="G3548" s="51"/>
      <c r="H3548" s="51"/>
      <c r="I3548" s="51"/>
      <c r="J3548" s="51"/>
      <c r="K3548" s="51"/>
      <c r="L3548" s="51"/>
      <c r="M3548" s="51"/>
      <c r="N3548" s="51"/>
      <c r="O3548" s="51"/>
      <c r="P3548" s="51"/>
      <c r="Q3548" s="51"/>
      <c r="R3548" s="51"/>
      <c r="S3548" s="51"/>
      <c r="T3548" s="51"/>
      <c r="U3548" s="51"/>
      <c r="V3548" s="51"/>
      <c r="W3548" s="51"/>
      <c r="X3548" s="51"/>
      <c r="Y3548" s="51"/>
      <c r="Z3548" s="51"/>
      <c r="AA3548" s="51"/>
      <c r="AB3548" s="51"/>
      <c r="AC3548" s="51"/>
      <c r="AD3548" s="51"/>
      <c r="AE3548" s="51"/>
      <c r="AF3548" s="51"/>
    </row>
    <row r="3549" spans="1:32">
      <c r="A3549" s="51"/>
      <c r="B3549" s="51"/>
      <c r="C3549" s="51"/>
      <c r="D3549" s="51"/>
      <c r="E3549" s="51"/>
      <c r="F3549" s="51"/>
      <c r="G3549" s="51"/>
      <c r="H3549" s="51"/>
      <c r="I3549" s="51"/>
      <c r="J3549" s="51"/>
      <c r="K3549" s="51"/>
      <c r="L3549" s="51"/>
      <c r="M3549" s="51"/>
      <c r="N3549" s="51"/>
      <c r="O3549" s="51"/>
      <c r="P3549" s="51"/>
      <c r="Q3549" s="51"/>
      <c r="R3549" s="51"/>
      <c r="S3549" s="51"/>
      <c r="T3549" s="51"/>
      <c r="U3549" s="51"/>
      <c r="V3549" s="51"/>
      <c r="W3549" s="51"/>
      <c r="X3549" s="51"/>
      <c r="Y3549" s="51"/>
      <c r="Z3549" s="51"/>
      <c r="AA3549" s="51"/>
      <c r="AB3549" s="51"/>
      <c r="AC3549" s="51"/>
      <c r="AD3549" s="51"/>
      <c r="AE3549" s="51"/>
      <c r="AF3549" s="51"/>
    </row>
    <row r="3550" spans="1:32">
      <c r="A3550" s="51"/>
      <c r="B3550" s="51"/>
      <c r="C3550" s="51"/>
      <c r="D3550" s="51"/>
      <c r="E3550" s="51"/>
      <c r="F3550" s="51"/>
      <c r="G3550" s="51"/>
      <c r="H3550" s="51"/>
      <c r="I3550" s="51"/>
      <c r="J3550" s="51"/>
      <c r="K3550" s="51"/>
      <c r="L3550" s="51"/>
      <c r="M3550" s="51"/>
      <c r="N3550" s="51"/>
      <c r="O3550" s="51"/>
      <c r="P3550" s="51"/>
      <c r="Q3550" s="51"/>
      <c r="R3550" s="51"/>
      <c r="S3550" s="51"/>
      <c r="T3550" s="51"/>
      <c r="U3550" s="51"/>
      <c r="V3550" s="51"/>
      <c r="W3550" s="51"/>
      <c r="X3550" s="51"/>
      <c r="Y3550" s="51"/>
      <c r="Z3550" s="51"/>
      <c r="AA3550" s="51"/>
      <c r="AB3550" s="51"/>
      <c r="AC3550" s="51"/>
      <c r="AD3550" s="51"/>
      <c r="AE3550" s="51"/>
      <c r="AF3550" s="51"/>
    </row>
    <row r="3551" spans="1:32">
      <c r="A3551" s="51"/>
      <c r="B3551" s="51"/>
      <c r="C3551" s="51"/>
      <c r="D3551" s="51"/>
      <c r="E3551" s="51"/>
      <c r="F3551" s="51"/>
      <c r="G3551" s="51"/>
      <c r="H3551" s="51"/>
      <c r="I3551" s="51"/>
      <c r="J3551" s="51"/>
      <c r="K3551" s="51"/>
      <c r="L3551" s="51"/>
      <c r="M3551" s="51"/>
      <c r="N3551" s="51"/>
      <c r="O3551" s="51"/>
      <c r="P3551" s="51"/>
      <c r="Q3551" s="51"/>
      <c r="R3551" s="51"/>
      <c r="S3551" s="51"/>
      <c r="T3551" s="51"/>
      <c r="U3551" s="51"/>
      <c r="V3551" s="51"/>
      <c r="W3551" s="51"/>
      <c r="X3551" s="51"/>
      <c r="Y3551" s="51"/>
      <c r="Z3551" s="51"/>
      <c r="AA3551" s="51"/>
      <c r="AB3551" s="51"/>
      <c r="AC3551" s="51"/>
      <c r="AD3551" s="51"/>
      <c r="AE3551" s="51"/>
      <c r="AF3551" s="51"/>
    </row>
    <row r="3552" spans="1:32">
      <c r="A3552" s="51"/>
      <c r="B3552" s="51"/>
      <c r="C3552" s="51"/>
      <c r="D3552" s="51"/>
      <c r="E3552" s="51"/>
      <c r="F3552" s="51"/>
      <c r="G3552" s="51"/>
      <c r="H3552" s="51"/>
      <c r="I3552" s="51"/>
      <c r="J3552" s="51"/>
      <c r="K3552" s="51"/>
      <c r="L3552" s="51"/>
      <c r="M3552" s="51"/>
      <c r="N3552" s="51"/>
      <c r="O3552" s="51"/>
      <c r="P3552" s="51"/>
      <c r="Q3552" s="51"/>
      <c r="R3552" s="51"/>
      <c r="S3552" s="51"/>
      <c r="T3552" s="51"/>
      <c r="U3552" s="51"/>
      <c r="V3552" s="51"/>
      <c r="W3552" s="51"/>
      <c r="X3552" s="51"/>
      <c r="Y3552" s="51"/>
      <c r="Z3552" s="51"/>
      <c r="AA3552" s="51"/>
      <c r="AB3552" s="51"/>
      <c r="AC3552" s="51"/>
      <c r="AD3552" s="51"/>
      <c r="AE3552" s="51"/>
      <c r="AF3552" s="51"/>
    </row>
    <row r="3553" spans="1:32">
      <c r="A3553" s="51"/>
      <c r="B3553" s="51"/>
      <c r="C3553" s="51"/>
      <c r="D3553" s="51"/>
      <c r="E3553" s="51"/>
      <c r="F3553" s="51"/>
      <c r="G3553" s="51"/>
      <c r="H3553" s="51"/>
      <c r="I3553" s="51"/>
      <c r="J3553" s="51"/>
      <c r="K3553" s="51"/>
      <c r="L3553" s="51"/>
      <c r="M3553" s="51"/>
      <c r="N3553" s="51"/>
      <c r="O3553" s="51"/>
      <c r="P3553" s="51"/>
      <c r="Q3553" s="51"/>
      <c r="R3553" s="51"/>
      <c r="S3553" s="51"/>
      <c r="T3553" s="51"/>
      <c r="U3553" s="51"/>
      <c r="V3553" s="51"/>
      <c r="W3553" s="51"/>
      <c r="X3553" s="51"/>
      <c r="Y3553" s="51"/>
      <c r="Z3553" s="51"/>
      <c r="AA3553" s="51"/>
      <c r="AB3553" s="51"/>
      <c r="AC3553" s="51"/>
      <c r="AD3553" s="51"/>
      <c r="AE3553" s="51"/>
      <c r="AF3553" s="51"/>
    </row>
    <row r="3554" spans="1:32">
      <c r="A3554" s="51"/>
      <c r="B3554" s="51"/>
      <c r="C3554" s="51"/>
      <c r="D3554" s="51"/>
      <c r="E3554" s="51"/>
      <c r="F3554" s="51"/>
      <c r="G3554" s="51"/>
      <c r="H3554" s="51"/>
      <c r="I3554" s="51"/>
      <c r="J3554" s="51"/>
      <c r="K3554" s="51"/>
      <c r="L3554" s="51"/>
      <c r="M3554" s="51"/>
      <c r="N3554" s="51"/>
      <c r="O3554" s="51"/>
      <c r="P3554" s="51"/>
      <c r="Q3554" s="51"/>
      <c r="R3554" s="51"/>
      <c r="S3554" s="51"/>
      <c r="T3554" s="51"/>
      <c r="U3554" s="51"/>
      <c r="V3554" s="51"/>
      <c r="W3554" s="51"/>
      <c r="X3554" s="51"/>
      <c r="Y3554" s="51"/>
      <c r="Z3554" s="51"/>
      <c r="AA3554" s="51"/>
      <c r="AB3554" s="51"/>
      <c r="AC3554" s="51"/>
      <c r="AD3554" s="51"/>
      <c r="AE3554" s="51"/>
      <c r="AF3554" s="51"/>
    </row>
    <row r="3555" spans="1:32">
      <c r="A3555" s="51"/>
      <c r="B3555" s="51"/>
      <c r="C3555" s="51"/>
      <c r="D3555" s="51"/>
      <c r="E3555" s="51"/>
      <c r="F3555" s="51"/>
      <c r="G3555" s="51"/>
      <c r="H3555" s="51"/>
      <c r="I3555" s="51"/>
      <c r="J3555" s="51"/>
      <c r="K3555" s="51"/>
      <c r="L3555" s="51"/>
      <c r="M3555" s="51"/>
      <c r="N3555" s="51"/>
      <c r="O3555" s="51"/>
      <c r="P3555" s="51"/>
      <c r="Q3555" s="51"/>
      <c r="R3555" s="51"/>
      <c r="S3555" s="51"/>
      <c r="T3555" s="51"/>
      <c r="U3555" s="51"/>
      <c r="V3555" s="51"/>
      <c r="W3555" s="51"/>
      <c r="X3555" s="51"/>
      <c r="Y3555" s="51"/>
      <c r="Z3555" s="51"/>
      <c r="AA3555" s="51"/>
      <c r="AB3555" s="51"/>
      <c r="AC3555" s="51"/>
      <c r="AD3555" s="51"/>
      <c r="AE3555" s="51"/>
      <c r="AF3555" s="51"/>
    </row>
    <row r="3556" spans="1:32">
      <c r="A3556" s="51"/>
      <c r="B3556" s="51"/>
      <c r="C3556" s="51"/>
      <c r="D3556" s="51"/>
      <c r="E3556" s="51"/>
      <c r="F3556" s="51"/>
      <c r="G3556" s="51"/>
      <c r="H3556" s="51"/>
      <c r="I3556" s="51"/>
      <c r="J3556" s="51"/>
      <c r="K3556" s="51"/>
      <c r="L3556" s="51"/>
      <c r="M3556" s="51"/>
      <c r="N3556" s="51"/>
      <c r="O3556" s="51"/>
      <c r="P3556" s="51"/>
      <c r="Q3556" s="51"/>
      <c r="R3556" s="51"/>
      <c r="S3556" s="51"/>
      <c r="T3556" s="51"/>
      <c r="U3556" s="51"/>
      <c r="V3556" s="51"/>
      <c r="W3556" s="51"/>
      <c r="X3556" s="51"/>
      <c r="Y3556" s="51"/>
      <c r="Z3556" s="51"/>
      <c r="AA3556" s="51"/>
      <c r="AB3556" s="51"/>
      <c r="AC3556" s="51"/>
      <c r="AD3556" s="51"/>
      <c r="AE3556" s="51"/>
      <c r="AF3556" s="51"/>
    </row>
    <row r="3557" spans="1:32">
      <c r="A3557" s="51"/>
      <c r="B3557" s="51"/>
      <c r="C3557" s="51"/>
      <c r="D3557" s="51"/>
      <c r="E3557" s="51"/>
      <c r="F3557" s="51"/>
      <c r="G3557" s="51"/>
      <c r="H3557" s="51"/>
      <c r="I3557" s="51"/>
      <c r="J3557" s="51"/>
      <c r="K3557" s="51"/>
      <c r="L3557" s="51"/>
      <c r="M3557" s="51"/>
      <c r="N3557" s="51"/>
      <c r="O3557" s="51"/>
      <c r="P3557" s="51"/>
      <c r="Q3557" s="51"/>
      <c r="R3557" s="51"/>
      <c r="S3557" s="51"/>
      <c r="T3557" s="51"/>
      <c r="U3557" s="51"/>
      <c r="V3557" s="51"/>
      <c r="W3557" s="51"/>
      <c r="X3557" s="51"/>
      <c r="Y3557" s="51"/>
      <c r="Z3557" s="51"/>
      <c r="AA3557" s="51"/>
      <c r="AB3557" s="51"/>
      <c r="AC3557" s="51"/>
      <c r="AD3557" s="51"/>
      <c r="AE3557" s="51"/>
      <c r="AF3557" s="51"/>
    </row>
    <row r="3558" spans="1:32">
      <c r="A3558" s="51"/>
      <c r="B3558" s="51"/>
      <c r="C3558" s="51"/>
      <c r="D3558" s="51"/>
      <c r="E3558" s="51"/>
      <c r="F3558" s="51"/>
      <c r="G3558" s="51"/>
      <c r="H3558" s="51"/>
      <c r="I3558" s="51"/>
      <c r="J3558" s="51"/>
      <c r="K3558" s="51"/>
      <c r="L3558" s="51"/>
      <c r="M3558" s="51"/>
      <c r="N3558" s="51"/>
      <c r="O3558" s="51"/>
      <c r="P3558" s="51"/>
      <c r="Q3558" s="51"/>
      <c r="R3558" s="51"/>
      <c r="S3558" s="51"/>
      <c r="T3558" s="51"/>
      <c r="U3558" s="51"/>
      <c r="V3558" s="51"/>
      <c r="W3558" s="51"/>
      <c r="X3558" s="51"/>
      <c r="Y3558" s="51"/>
      <c r="Z3558" s="51"/>
      <c r="AA3558" s="51"/>
      <c r="AB3558" s="51"/>
      <c r="AC3558" s="51"/>
      <c r="AD3558" s="51"/>
      <c r="AE3558" s="51"/>
      <c r="AF3558" s="51"/>
    </row>
    <row r="3559" spans="1:32">
      <c r="A3559" s="51"/>
      <c r="B3559" s="51"/>
      <c r="C3559" s="51"/>
      <c r="D3559" s="51"/>
      <c r="E3559" s="51"/>
      <c r="F3559" s="51"/>
      <c r="G3559" s="51"/>
      <c r="H3559" s="51"/>
      <c r="I3559" s="51"/>
      <c r="J3559" s="51"/>
      <c r="K3559" s="51"/>
      <c r="L3559" s="51"/>
      <c r="M3559" s="51"/>
      <c r="N3559" s="51"/>
      <c r="O3559" s="51"/>
      <c r="P3559" s="51"/>
      <c r="Q3559" s="51"/>
      <c r="R3559" s="51"/>
      <c r="S3559" s="51"/>
      <c r="T3559" s="51"/>
      <c r="U3559" s="51"/>
      <c r="V3559" s="51"/>
      <c r="W3559" s="51"/>
      <c r="X3559" s="51"/>
      <c r="Y3559" s="51"/>
      <c r="Z3559" s="51"/>
      <c r="AA3559" s="51"/>
      <c r="AB3559" s="51"/>
      <c r="AC3559" s="51"/>
      <c r="AD3559" s="51"/>
      <c r="AE3559" s="51"/>
      <c r="AF3559" s="51"/>
    </row>
    <row r="3560" spans="1:32">
      <c r="A3560" s="51"/>
      <c r="B3560" s="51"/>
      <c r="C3560" s="51"/>
      <c r="D3560" s="51"/>
      <c r="E3560" s="51"/>
      <c r="F3560" s="51"/>
      <c r="G3560" s="51"/>
      <c r="H3560" s="51"/>
      <c r="I3560" s="51"/>
      <c r="J3560" s="51"/>
      <c r="K3560" s="51"/>
      <c r="L3560" s="51"/>
      <c r="M3560" s="51"/>
      <c r="N3560" s="51"/>
      <c r="O3560" s="51"/>
      <c r="P3560" s="51"/>
      <c r="Q3560" s="51"/>
      <c r="R3560" s="51"/>
      <c r="S3560" s="51"/>
      <c r="T3560" s="51"/>
      <c r="U3560" s="51"/>
      <c r="V3560" s="51"/>
      <c r="W3560" s="51"/>
      <c r="X3560" s="51"/>
      <c r="Y3560" s="51"/>
      <c r="Z3560" s="51"/>
      <c r="AA3560" s="51"/>
      <c r="AB3560" s="51"/>
      <c r="AC3560" s="51"/>
      <c r="AD3560" s="51"/>
      <c r="AE3560" s="51"/>
      <c r="AF3560" s="51"/>
    </row>
    <row r="3561" spans="1:32">
      <c r="A3561" s="51"/>
      <c r="B3561" s="51"/>
      <c r="C3561" s="51"/>
      <c r="D3561" s="51"/>
      <c r="E3561" s="51"/>
      <c r="F3561" s="51"/>
      <c r="G3561" s="51"/>
      <c r="H3561" s="51"/>
      <c r="I3561" s="51"/>
      <c r="J3561" s="51"/>
      <c r="K3561" s="51"/>
      <c r="L3561" s="51"/>
      <c r="M3561" s="51"/>
      <c r="N3561" s="51"/>
      <c r="O3561" s="51"/>
      <c r="P3561" s="51"/>
      <c r="Q3561" s="51"/>
      <c r="R3561" s="51"/>
      <c r="S3561" s="51"/>
      <c r="T3561" s="51"/>
      <c r="U3561" s="51"/>
      <c r="V3561" s="51"/>
      <c r="W3561" s="51"/>
      <c r="X3561" s="51"/>
      <c r="Y3561" s="51"/>
      <c r="Z3561" s="51"/>
      <c r="AA3561" s="51"/>
      <c r="AB3561" s="51"/>
      <c r="AC3561" s="51"/>
      <c r="AD3561" s="51"/>
      <c r="AE3561" s="51"/>
      <c r="AF3561" s="51"/>
    </row>
    <row r="3562" spans="1:32">
      <c r="A3562" s="51"/>
      <c r="B3562" s="51"/>
      <c r="C3562" s="51"/>
      <c r="D3562" s="51"/>
      <c r="E3562" s="51"/>
      <c r="F3562" s="51"/>
      <c r="G3562" s="51"/>
      <c r="H3562" s="51"/>
      <c r="I3562" s="51"/>
      <c r="J3562" s="51"/>
      <c r="K3562" s="51"/>
      <c r="L3562" s="51"/>
      <c r="M3562" s="51"/>
      <c r="N3562" s="51"/>
      <c r="O3562" s="51"/>
      <c r="P3562" s="51"/>
      <c r="Q3562" s="51"/>
      <c r="R3562" s="51"/>
      <c r="S3562" s="51"/>
      <c r="T3562" s="51"/>
      <c r="U3562" s="51"/>
      <c r="V3562" s="51"/>
      <c r="W3562" s="51"/>
      <c r="X3562" s="51"/>
      <c r="Y3562" s="51"/>
      <c r="Z3562" s="51"/>
      <c r="AA3562" s="51"/>
      <c r="AB3562" s="51"/>
      <c r="AC3562" s="51"/>
      <c r="AD3562" s="51"/>
      <c r="AE3562" s="51"/>
      <c r="AF3562" s="51"/>
    </row>
    <row r="3563" spans="1:32">
      <c r="A3563" s="51"/>
      <c r="B3563" s="51"/>
      <c r="C3563" s="51"/>
      <c r="D3563" s="51"/>
      <c r="E3563" s="51"/>
      <c r="F3563" s="51"/>
      <c r="G3563" s="51"/>
      <c r="H3563" s="51"/>
      <c r="I3563" s="51"/>
      <c r="J3563" s="51"/>
      <c r="K3563" s="51"/>
      <c r="L3563" s="51"/>
      <c r="M3563" s="51"/>
      <c r="N3563" s="51"/>
      <c r="O3563" s="51"/>
      <c r="P3563" s="51"/>
      <c r="Q3563" s="51"/>
      <c r="R3563" s="51"/>
      <c r="S3563" s="51"/>
      <c r="T3563" s="51"/>
      <c r="U3563" s="51"/>
      <c r="V3563" s="51"/>
      <c r="W3563" s="51"/>
      <c r="X3563" s="51"/>
      <c r="Y3563" s="51"/>
      <c r="Z3563" s="51"/>
      <c r="AA3563" s="51"/>
      <c r="AB3563" s="51"/>
      <c r="AC3563" s="51"/>
      <c r="AD3563" s="51"/>
      <c r="AE3563" s="51"/>
      <c r="AF3563" s="51"/>
    </row>
    <row r="3564" spans="1:32">
      <c r="A3564" s="51"/>
      <c r="B3564" s="51"/>
      <c r="C3564" s="51"/>
      <c r="D3564" s="51"/>
      <c r="E3564" s="51"/>
      <c r="F3564" s="51"/>
      <c r="G3564" s="51"/>
      <c r="H3564" s="51"/>
      <c r="I3564" s="51"/>
      <c r="J3564" s="51"/>
      <c r="K3564" s="51"/>
      <c r="L3564" s="51"/>
      <c r="M3564" s="51"/>
      <c r="N3564" s="51"/>
      <c r="O3564" s="51"/>
      <c r="P3564" s="51"/>
      <c r="Q3564" s="51"/>
      <c r="R3564" s="51"/>
      <c r="S3564" s="51"/>
      <c r="T3564" s="51"/>
      <c r="U3564" s="51"/>
      <c r="V3564" s="51"/>
      <c r="W3564" s="51"/>
      <c r="X3564" s="51"/>
      <c r="Y3564" s="51"/>
      <c r="Z3564" s="51"/>
      <c r="AA3564" s="51"/>
      <c r="AB3564" s="51"/>
      <c r="AC3564" s="51"/>
      <c r="AD3564" s="51"/>
      <c r="AE3564" s="51"/>
      <c r="AF3564" s="51"/>
    </row>
    <row r="3565" spans="1:32">
      <c r="A3565" s="51"/>
      <c r="B3565" s="51"/>
      <c r="C3565" s="51"/>
      <c r="D3565" s="51"/>
      <c r="E3565" s="51"/>
      <c r="F3565" s="51"/>
      <c r="G3565" s="51"/>
      <c r="H3565" s="51"/>
      <c r="I3565" s="51"/>
      <c r="J3565" s="51"/>
      <c r="K3565" s="51"/>
      <c r="L3565" s="51"/>
      <c r="M3565" s="51"/>
      <c r="N3565" s="51"/>
      <c r="O3565" s="51"/>
      <c r="P3565" s="51"/>
      <c r="Q3565" s="51"/>
      <c r="R3565" s="51"/>
      <c r="S3565" s="51"/>
      <c r="T3565" s="51"/>
      <c r="U3565" s="51"/>
      <c r="V3565" s="51"/>
      <c r="W3565" s="51"/>
      <c r="X3565" s="51"/>
      <c r="Y3565" s="51"/>
      <c r="Z3565" s="51"/>
      <c r="AA3565" s="51"/>
      <c r="AB3565" s="51"/>
      <c r="AC3565" s="51"/>
      <c r="AD3565" s="51"/>
      <c r="AE3565" s="51"/>
      <c r="AF3565" s="51"/>
    </row>
    <row r="3566" spans="1:32">
      <c r="A3566" s="51"/>
      <c r="B3566" s="51"/>
      <c r="C3566" s="51"/>
      <c r="D3566" s="51"/>
      <c r="E3566" s="51"/>
      <c r="F3566" s="51"/>
      <c r="G3566" s="51"/>
      <c r="H3566" s="51"/>
      <c r="I3566" s="51"/>
      <c r="J3566" s="51"/>
      <c r="K3566" s="51"/>
      <c r="L3566" s="51"/>
      <c r="M3566" s="51"/>
      <c r="N3566" s="51"/>
      <c r="O3566" s="51"/>
      <c r="P3566" s="51"/>
      <c r="Q3566" s="51"/>
      <c r="R3566" s="51"/>
      <c r="S3566" s="51"/>
      <c r="T3566" s="51"/>
      <c r="U3566" s="51"/>
      <c r="V3566" s="51"/>
      <c r="W3566" s="51"/>
      <c r="X3566" s="51"/>
      <c r="Y3566" s="51"/>
      <c r="Z3566" s="51"/>
      <c r="AA3566" s="51"/>
      <c r="AB3566" s="51"/>
      <c r="AC3566" s="51"/>
      <c r="AD3566" s="51"/>
      <c r="AE3566" s="51"/>
      <c r="AF3566" s="51"/>
    </row>
    <row r="3567" spans="1:32">
      <c r="A3567" s="51"/>
      <c r="B3567" s="51"/>
      <c r="C3567" s="51"/>
      <c r="D3567" s="51"/>
      <c r="E3567" s="51"/>
      <c r="F3567" s="51"/>
      <c r="G3567" s="51"/>
      <c r="H3567" s="51"/>
      <c r="I3567" s="51"/>
      <c r="J3567" s="51"/>
      <c r="K3567" s="51"/>
      <c r="L3567" s="51"/>
      <c r="M3567" s="51"/>
      <c r="N3567" s="51"/>
      <c r="O3567" s="51"/>
      <c r="P3567" s="51"/>
      <c r="Q3567" s="51"/>
      <c r="R3567" s="51"/>
      <c r="S3567" s="51"/>
      <c r="T3567" s="51"/>
      <c r="U3567" s="51"/>
      <c r="V3567" s="51"/>
      <c r="W3567" s="51"/>
      <c r="X3567" s="51"/>
      <c r="Y3567" s="51"/>
      <c r="Z3567" s="51"/>
      <c r="AA3567" s="51"/>
      <c r="AB3567" s="51"/>
      <c r="AC3567" s="51"/>
      <c r="AD3567" s="51"/>
      <c r="AE3567" s="51"/>
      <c r="AF3567" s="51"/>
    </row>
    <row r="3568" spans="1:32">
      <c r="A3568" s="51"/>
      <c r="B3568" s="51"/>
      <c r="C3568" s="51"/>
      <c r="D3568" s="51"/>
      <c r="E3568" s="51"/>
      <c r="F3568" s="51"/>
      <c r="G3568" s="51"/>
      <c r="H3568" s="51"/>
      <c r="I3568" s="51"/>
      <c r="J3568" s="51"/>
      <c r="K3568" s="51"/>
      <c r="L3568" s="51"/>
      <c r="M3568" s="51"/>
      <c r="N3568" s="51"/>
      <c r="O3568" s="51"/>
      <c r="P3568" s="51"/>
      <c r="Q3568" s="51"/>
      <c r="R3568" s="51"/>
      <c r="S3568" s="51"/>
      <c r="T3568" s="51"/>
      <c r="U3568" s="51"/>
      <c r="V3568" s="51"/>
      <c r="W3568" s="51"/>
      <c r="X3568" s="51"/>
      <c r="Y3568" s="51"/>
      <c r="Z3568" s="51"/>
      <c r="AA3568" s="51"/>
      <c r="AB3568" s="51"/>
      <c r="AC3568" s="51"/>
      <c r="AD3568" s="51"/>
      <c r="AE3568" s="51"/>
      <c r="AF3568" s="51"/>
    </row>
    <row r="3569" spans="1:32">
      <c r="A3569" s="51"/>
      <c r="B3569" s="51"/>
      <c r="C3569" s="51"/>
      <c r="D3569" s="51"/>
      <c r="E3569" s="51"/>
      <c r="F3569" s="51"/>
      <c r="G3569" s="51"/>
      <c r="H3569" s="51"/>
      <c r="I3569" s="51"/>
      <c r="J3569" s="51"/>
      <c r="K3569" s="51"/>
      <c r="L3569" s="51"/>
      <c r="M3569" s="51"/>
      <c r="N3569" s="51"/>
      <c r="O3569" s="51"/>
      <c r="P3569" s="51"/>
      <c r="Q3569" s="51"/>
      <c r="R3569" s="51"/>
      <c r="S3569" s="51"/>
      <c r="T3569" s="51"/>
      <c r="U3569" s="51"/>
      <c r="V3569" s="51"/>
      <c r="W3569" s="51"/>
      <c r="X3569" s="51"/>
      <c r="Y3569" s="51"/>
      <c r="Z3569" s="51"/>
      <c r="AA3569" s="51"/>
      <c r="AB3569" s="51"/>
      <c r="AC3569" s="51"/>
      <c r="AD3569" s="51"/>
      <c r="AE3569" s="51"/>
      <c r="AF3569" s="51"/>
    </row>
    <row r="3570" spans="1:32">
      <c r="A3570" s="51"/>
      <c r="B3570" s="51"/>
      <c r="C3570" s="51"/>
      <c r="D3570" s="51"/>
      <c r="E3570" s="51"/>
      <c r="F3570" s="51"/>
      <c r="G3570" s="51"/>
      <c r="H3570" s="51"/>
      <c r="I3570" s="51"/>
      <c r="J3570" s="51"/>
      <c r="K3570" s="51"/>
      <c r="L3570" s="51"/>
      <c r="M3570" s="51"/>
      <c r="N3570" s="51"/>
      <c r="O3570" s="51"/>
      <c r="P3570" s="51"/>
      <c r="Q3570" s="51"/>
      <c r="R3570" s="51"/>
      <c r="S3570" s="51"/>
      <c r="T3570" s="51"/>
      <c r="U3570" s="51"/>
      <c r="V3570" s="51"/>
      <c r="W3570" s="51"/>
      <c r="X3570" s="51"/>
      <c r="Y3570" s="51"/>
      <c r="Z3570" s="51"/>
      <c r="AA3570" s="51"/>
      <c r="AB3570" s="51"/>
      <c r="AC3570" s="51"/>
      <c r="AD3570" s="51"/>
      <c r="AE3570" s="51"/>
      <c r="AF3570" s="51"/>
    </row>
    <row r="3571" spans="1:32">
      <c r="A3571" s="51"/>
      <c r="B3571" s="51"/>
      <c r="C3571" s="51"/>
      <c r="D3571" s="51"/>
      <c r="E3571" s="51"/>
      <c r="F3571" s="51"/>
      <c r="G3571" s="51"/>
      <c r="H3571" s="51"/>
      <c r="I3571" s="51"/>
      <c r="J3571" s="51"/>
      <c r="K3571" s="51"/>
      <c r="L3571" s="51"/>
      <c r="M3571" s="51"/>
      <c r="N3571" s="51"/>
      <c r="O3571" s="51"/>
      <c r="P3571" s="51"/>
      <c r="Q3571" s="51"/>
      <c r="R3571" s="51"/>
      <c r="S3571" s="51"/>
      <c r="T3571" s="51"/>
      <c r="U3571" s="51"/>
      <c r="V3571" s="51"/>
      <c r="W3571" s="51"/>
      <c r="X3571" s="51"/>
      <c r="Y3571" s="51"/>
      <c r="Z3571" s="51"/>
      <c r="AA3571" s="51"/>
      <c r="AB3571" s="51"/>
      <c r="AC3571" s="51"/>
      <c r="AD3571" s="51"/>
      <c r="AE3571" s="51"/>
      <c r="AF3571" s="51"/>
    </row>
    <row r="3572" spans="1:32">
      <c r="A3572" s="51"/>
      <c r="B3572" s="51"/>
      <c r="C3572" s="51"/>
      <c r="D3572" s="51"/>
      <c r="E3572" s="51"/>
      <c r="F3572" s="51"/>
      <c r="G3572" s="51"/>
      <c r="H3572" s="51"/>
      <c r="I3572" s="51"/>
      <c r="J3572" s="51"/>
      <c r="K3572" s="51"/>
      <c r="L3572" s="51"/>
      <c r="M3572" s="51"/>
      <c r="N3572" s="51"/>
      <c r="O3572" s="51"/>
      <c r="P3572" s="51"/>
      <c r="Q3572" s="51"/>
      <c r="R3572" s="51"/>
      <c r="S3572" s="51"/>
      <c r="T3572" s="51"/>
      <c r="U3572" s="51"/>
      <c r="V3572" s="51"/>
      <c r="W3572" s="51"/>
      <c r="X3572" s="51"/>
      <c r="Y3572" s="51"/>
      <c r="Z3572" s="51"/>
      <c r="AA3572" s="51"/>
      <c r="AB3572" s="51"/>
      <c r="AC3572" s="51"/>
      <c r="AD3572" s="51"/>
      <c r="AE3572" s="51"/>
      <c r="AF3572" s="51"/>
    </row>
    <row r="3573" spans="1:32">
      <c r="A3573" s="51"/>
      <c r="B3573" s="51"/>
      <c r="C3573" s="51"/>
      <c r="D3573" s="51"/>
      <c r="E3573" s="51"/>
      <c r="F3573" s="51"/>
      <c r="G3573" s="51"/>
      <c r="H3573" s="51"/>
      <c r="I3573" s="51"/>
      <c r="J3573" s="51"/>
      <c r="K3573" s="51"/>
      <c r="L3573" s="51"/>
      <c r="M3573" s="51"/>
      <c r="N3573" s="51"/>
      <c r="O3573" s="51"/>
      <c r="P3573" s="51"/>
      <c r="Q3573" s="51"/>
      <c r="R3573" s="51"/>
      <c r="S3573" s="51"/>
      <c r="T3573" s="51"/>
      <c r="U3573" s="51"/>
      <c r="V3573" s="51"/>
      <c r="W3573" s="51"/>
      <c r="X3573" s="51"/>
      <c r="Y3573" s="51"/>
      <c r="Z3573" s="51"/>
      <c r="AA3573" s="51"/>
      <c r="AB3573" s="51"/>
      <c r="AC3573" s="51"/>
      <c r="AD3573" s="51"/>
      <c r="AE3573" s="51"/>
      <c r="AF3573" s="51"/>
    </row>
    <row r="3574" spans="1:32">
      <c r="A3574" s="51"/>
      <c r="B3574" s="51"/>
      <c r="C3574" s="51"/>
      <c r="D3574" s="51"/>
      <c r="E3574" s="51"/>
      <c r="F3574" s="51"/>
      <c r="G3574" s="51"/>
      <c r="H3574" s="51"/>
      <c r="I3574" s="51"/>
      <c r="J3574" s="51"/>
      <c r="K3574" s="51"/>
      <c r="L3574" s="51"/>
      <c r="M3574" s="51"/>
      <c r="N3574" s="51"/>
      <c r="O3574" s="51"/>
      <c r="P3574" s="51"/>
      <c r="Q3574" s="51"/>
      <c r="R3574" s="51"/>
      <c r="S3574" s="51"/>
      <c r="T3574" s="51"/>
      <c r="U3574" s="51"/>
      <c r="V3574" s="51"/>
      <c r="W3574" s="51"/>
      <c r="X3574" s="51"/>
      <c r="Y3574" s="51"/>
      <c r="Z3574" s="51"/>
      <c r="AA3574" s="51"/>
      <c r="AB3574" s="51"/>
      <c r="AC3574" s="51"/>
      <c r="AD3574" s="51"/>
      <c r="AE3574" s="51"/>
      <c r="AF3574" s="51"/>
    </row>
    <row r="3575" spans="1:32">
      <c r="A3575" s="51"/>
      <c r="B3575" s="51"/>
      <c r="C3575" s="51"/>
      <c r="D3575" s="51"/>
      <c r="E3575" s="51"/>
      <c r="F3575" s="51"/>
      <c r="G3575" s="51"/>
      <c r="H3575" s="51"/>
      <c r="I3575" s="51"/>
      <c r="J3575" s="51"/>
      <c r="K3575" s="51"/>
      <c r="L3575" s="51"/>
      <c r="M3575" s="51"/>
      <c r="N3575" s="51"/>
      <c r="O3575" s="51"/>
      <c r="P3575" s="51"/>
      <c r="Q3575" s="51"/>
      <c r="R3575" s="51"/>
      <c r="S3575" s="51"/>
      <c r="T3575" s="51"/>
      <c r="U3575" s="51"/>
      <c r="V3575" s="51"/>
      <c r="W3575" s="51"/>
      <c r="X3575" s="51"/>
      <c r="Y3575" s="51"/>
      <c r="Z3575" s="51"/>
      <c r="AA3575" s="51"/>
      <c r="AB3575" s="51"/>
      <c r="AC3575" s="51"/>
      <c r="AD3575" s="51"/>
      <c r="AE3575" s="51"/>
      <c r="AF3575" s="51"/>
    </row>
    <row r="3576" spans="1:32">
      <c r="A3576" s="51"/>
      <c r="B3576" s="51"/>
      <c r="C3576" s="51"/>
      <c r="D3576" s="51"/>
      <c r="E3576" s="51"/>
      <c r="F3576" s="51"/>
      <c r="G3576" s="51"/>
      <c r="H3576" s="51"/>
      <c r="I3576" s="51"/>
      <c r="J3576" s="51"/>
      <c r="K3576" s="51"/>
      <c r="L3576" s="51"/>
      <c r="M3576" s="51"/>
      <c r="N3576" s="51"/>
      <c r="O3576" s="51"/>
      <c r="P3576" s="51"/>
      <c r="Q3576" s="51"/>
      <c r="R3576" s="51"/>
      <c r="S3576" s="51"/>
      <c r="T3576" s="51"/>
      <c r="U3576" s="51"/>
      <c r="V3576" s="51"/>
      <c r="W3576" s="51"/>
      <c r="X3576" s="51"/>
      <c r="Y3576" s="51"/>
      <c r="Z3576" s="51"/>
      <c r="AA3576" s="51"/>
      <c r="AB3576" s="51"/>
      <c r="AC3576" s="51"/>
      <c r="AD3576" s="51"/>
      <c r="AE3576" s="51"/>
      <c r="AF3576" s="51"/>
    </row>
    <row r="3577" spans="1:32">
      <c r="A3577" s="51"/>
      <c r="B3577" s="51"/>
      <c r="C3577" s="51"/>
      <c r="D3577" s="51"/>
      <c r="E3577" s="51"/>
      <c r="F3577" s="51"/>
      <c r="G3577" s="51"/>
      <c r="H3577" s="51"/>
      <c r="I3577" s="51"/>
      <c r="J3577" s="51"/>
      <c r="K3577" s="51"/>
      <c r="L3577" s="51"/>
      <c r="M3577" s="51"/>
      <c r="N3577" s="51"/>
      <c r="O3577" s="51"/>
      <c r="P3577" s="51"/>
      <c r="Q3577" s="51"/>
      <c r="R3577" s="51"/>
      <c r="S3577" s="51"/>
      <c r="T3577" s="51"/>
      <c r="U3577" s="51"/>
      <c r="V3577" s="51"/>
      <c r="W3577" s="51"/>
      <c r="X3577" s="51"/>
      <c r="Y3577" s="51"/>
      <c r="Z3577" s="51"/>
      <c r="AA3577" s="51"/>
      <c r="AB3577" s="51"/>
      <c r="AC3577" s="51"/>
      <c r="AD3577" s="51"/>
      <c r="AE3577" s="51"/>
      <c r="AF3577" s="51"/>
    </row>
    <row r="3578" spans="1:32">
      <c r="A3578" s="51"/>
      <c r="B3578" s="51"/>
      <c r="C3578" s="51"/>
      <c r="D3578" s="51"/>
      <c r="E3578" s="51"/>
      <c r="F3578" s="51"/>
      <c r="G3578" s="51"/>
      <c r="H3578" s="51"/>
      <c r="I3578" s="51"/>
      <c r="J3578" s="51"/>
      <c r="K3578" s="51"/>
      <c r="L3578" s="51"/>
      <c r="M3578" s="51"/>
      <c r="N3578" s="51"/>
      <c r="O3578" s="51"/>
      <c r="P3578" s="51"/>
      <c r="Q3578" s="51"/>
      <c r="R3578" s="51"/>
      <c r="S3578" s="51"/>
      <c r="T3578" s="51"/>
      <c r="U3578" s="51"/>
      <c r="V3578" s="51"/>
      <c r="W3578" s="51"/>
      <c r="X3578" s="51"/>
      <c r="Y3578" s="51"/>
      <c r="Z3578" s="51"/>
      <c r="AA3578" s="51"/>
      <c r="AB3578" s="51"/>
      <c r="AC3578" s="51"/>
      <c r="AD3578" s="51"/>
      <c r="AE3578" s="51"/>
      <c r="AF3578" s="51"/>
    </row>
    <row r="3579" spans="1:32">
      <c r="A3579" s="51"/>
      <c r="B3579" s="51"/>
      <c r="C3579" s="51"/>
      <c r="D3579" s="51"/>
      <c r="E3579" s="51"/>
      <c r="F3579" s="51"/>
      <c r="G3579" s="51"/>
      <c r="H3579" s="51"/>
      <c r="I3579" s="51"/>
      <c r="J3579" s="51"/>
      <c r="K3579" s="51"/>
      <c r="L3579" s="51"/>
      <c r="M3579" s="51"/>
      <c r="N3579" s="51"/>
      <c r="O3579" s="51"/>
      <c r="P3579" s="51"/>
      <c r="Q3579" s="51"/>
      <c r="R3579" s="51"/>
      <c r="S3579" s="51"/>
      <c r="T3579" s="51"/>
      <c r="U3579" s="51"/>
      <c r="V3579" s="51"/>
      <c r="W3579" s="51"/>
      <c r="X3579" s="51"/>
      <c r="Y3579" s="51"/>
      <c r="Z3579" s="51"/>
      <c r="AA3579" s="51"/>
      <c r="AB3579" s="51"/>
      <c r="AC3579" s="51"/>
      <c r="AD3579" s="51"/>
      <c r="AE3579" s="51"/>
      <c r="AF3579" s="51"/>
    </row>
    <row r="3580" spans="1:32">
      <c r="A3580" s="51"/>
      <c r="B3580" s="51"/>
      <c r="C3580" s="51"/>
      <c r="D3580" s="51"/>
      <c r="E3580" s="51"/>
      <c r="F3580" s="51"/>
      <c r="G3580" s="51"/>
      <c r="H3580" s="51"/>
      <c r="I3580" s="51"/>
      <c r="J3580" s="51"/>
      <c r="K3580" s="51"/>
      <c r="L3580" s="51"/>
      <c r="M3580" s="51"/>
      <c r="N3580" s="51"/>
      <c r="O3580" s="51"/>
      <c r="P3580" s="51"/>
      <c r="Q3580" s="51"/>
      <c r="R3580" s="51"/>
      <c r="S3580" s="51"/>
      <c r="T3580" s="51"/>
      <c r="U3580" s="51"/>
      <c r="V3580" s="51"/>
      <c r="W3580" s="51"/>
      <c r="X3580" s="51"/>
      <c r="Y3580" s="51"/>
      <c r="Z3580" s="51"/>
      <c r="AA3580" s="51"/>
      <c r="AB3580" s="51"/>
      <c r="AC3580" s="51"/>
      <c r="AD3580" s="51"/>
      <c r="AE3580" s="51"/>
      <c r="AF3580" s="51"/>
    </row>
    <row r="3581" spans="1:32">
      <c r="A3581" s="51"/>
      <c r="B3581" s="51"/>
      <c r="C3581" s="51"/>
      <c r="D3581" s="51"/>
      <c r="E3581" s="51"/>
      <c r="F3581" s="51"/>
      <c r="G3581" s="51"/>
      <c r="H3581" s="51"/>
      <c r="I3581" s="51"/>
      <c r="J3581" s="51"/>
      <c r="K3581" s="51"/>
      <c r="L3581" s="51"/>
      <c r="M3581" s="51"/>
      <c r="N3581" s="51"/>
      <c r="O3581" s="51"/>
      <c r="P3581" s="51"/>
      <c r="Q3581" s="51"/>
      <c r="R3581" s="51"/>
      <c r="S3581" s="51"/>
      <c r="T3581" s="51"/>
      <c r="U3581" s="51"/>
      <c r="V3581" s="51"/>
      <c r="W3581" s="51"/>
      <c r="X3581" s="51"/>
      <c r="Y3581" s="51"/>
      <c r="Z3581" s="51"/>
      <c r="AA3581" s="51"/>
      <c r="AB3581" s="51"/>
      <c r="AC3581" s="51"/>
      <c r="AD3581" s="51"/>
      <c r="AE3581" s="51"/>
      <c r="AF3581" s="51"/>
    </row>
    <row r="3582" spans="1:32">
      <c r="A3582" s="51"/>
      <c r="B3582" s="51"/>
      <c r="C3582" s="51"/>
      <c r="D3582" s="51"/>
      <c r="E3582" s="51"/>
      <c r="F3582" s="51"/>
      <c r="G3582" s="51"/>
      <c r="H3582" s="51"/>
      <c r="I3582" s="51"/>
      <c r="J3582" s="51"/>
      <c r="K3582" s="51"/>
      <c r="L3582" s="51"/>
      <c r="M3582" s="51"/>
      <c r="N3582" s="51"/>
      <c r="O3582" s="51"/>
      <c r="P3582" s="51"/>
      <c r="Q3582" s="51"/>
      <c r="R3582" s="51"/>
      <c r="S3582" s="51"/>
      <c r="T3582" s="51"/>
      <c r="U3582" s="51"/>
      <c r="V3582" s="51"/>
      <c r="W3582" s="51"/>
      <c r="X3582" s="51"/>
      <c r="Y3582" s="51"/>
      <c r="Z3582" s="51"/>
      <c r="AA3582" s="51"/>
      <c r="AB3582" s="51"/>
      <c r="AC3582" s="51"/>
      <c r="AD3582" s="51"/>
      <c r="AE3582" s="51"/>
      <c r="AF3582" s="51"/>
    </row>
    <row r="3583" spans="1:32">
      <c r="A3583" s="51"/>
      <c r="B3583" s="51"/>
      <c r="C3583" s="51"/>
      <c r="D3583" s="51"/>
      <c r="E3583" s="51"/>
      <c r="F3583" s="51"/>
      <c r="G3583" s="51"/>
      <c r="H3583" s="51"/>
      <c r="I3583" s="51"/>
      <c r="J3583" s="51"/>
      <c r="K3583" s="51"/>
      <c r="L3583" s="51"/>
      <c r="M3583" s="51"/>
      <c r="N3583" s="51"/>
      <c r="O3583" s="51"/>
      <c r="P3583" s="51"/>
      <c r="Q3583" s="51"/>
      <c r="R3583" s="51"/>
      <c r="S3583" s="51"/>
      <c r="T3583" s="51"/>
      <c r="U3583" s="51"/>
      <c r="V3583" s="51"/>
      <c r="W3583" s="51"/>
      <c r="X3583" s="51"/>
      <c r="Y3583" s="51"/>
      <c r="Z3583" s="51"/>
      <c r="AA3583" s="51"/>
      <c r="AB3583" s="51"/>
      <c r="AC3583" s="51"/>
      <c r="AD3583" s="51"/>
      <c r="AE3583" s="51"/>
      <c r="AF3583" s="51"/>
    </row>
    <row r="3584" spans="1:32">
      <c r="A3584" s="51"/>
      <c r="B3584" s="51"/>
      <c r="C3584" s="51"/>
      <c r="D3584" s="51"/>
      <c r="E3584" s="51"/>
      <c r="F3584" s="51"/>
      <c r="G3584" s="51"/>
      <c r="H3584" s="51"/>
      <c r="I3584" s="51"/>
      <c r="J3584" s="51"/>
      <c r="K3584" s="51"/>
      <c r="L3584" s="51"/>
      <c r="M3584" s="51"/>
      <c r="N3584" s="51"/>
      <c r="O3584" s="51"/>
      <c r="P3584" s="51"/>
      <c r="Q3584" s="51"/>
      <c r="R3584" s="51"/>
      <c r="S3584" s="51"/>
      <c r="T3584" s="51"/>
      <c r="U3584" s="51"/>
      <c r="V3584" s="51"/>
      <c r="W3584" s="51"/>
      <c r="X3584" s="51"/>
      <c r="Y3584" s="51"/>
      <c r="Z3584" s="51"/>
      <c r="AA3584" s="51"/>
      <c r="AB3584" s="51"/>
      <c r="AC3584" s="51"/>
      <c r="AD3584" s="51"/>
      <c r="AE3584" s="51"/>
      <c r="AF3584" s="51"/>
    </row>
    <row r="3585" spans="1:32">
      <c r="A3585" s="51"/>
      <c r="B3585" s="51"/>
      <c r="C3585" s="51"/>
      <c r="D3585" s="51"/>
      <c r="E3585" s="51"/>
      <c r="F3585" s="51"/>
      <c r="G3585" s="51"/>
      <c r="H3585" s="51"/>
      <c r="I3585" s="51"/>
      <c r="J3585" s="51"/>
      <c r="K3585" s="51"/>
      <c r="L3585" s="51"/>
      <c r="M3585" s="51"/>
      <c r="N3585" s="51"/>
      <c r="O3585" s="51"/>
      <c r="P3585" s="51"/>
      <c r="Q3585" s="51"/>
      <c r="R3585" s="51"/>
      <c r="S3585" s="51"/>
      <c r="T3585" s="51"/>
      <c r="U3585" s="51"/>
      <c r="V3585" s="51"/>
      <c r="W3585" s="51"/>
      <c r="X3585" s="51"/>
      <c r="Y3585" s="51"/>
      <c r="Z3585" s="51"/>
      <c r="AA3585" s="51"/>
      <c r="AB3585" s="51"/>
      <c r="AC3585" s="51"/>
      <c r="AD3585" s="51"/>
      <c r="AE3585" s="51"/>
      <c r="AF3585" s="51"/>
    </row>
    <row r="3586" spans="1:32">
      <c r="A3586" s="51"/>
      <c r="B3586" s="51"/>
      <c r="C3586" s="51"/>
      <c r="D3586" s="51"/>
      <c r="E3586" s="51"/>
      <c r="F3586" s="51"/>
      <c r="G3586" s="51"/>
      <c r="H3586" s="51"/>
      <c r="I3586" s="51"/>
      <c r="J3586" s="51"/>
      <c r="K3586" s="51"/>
      <c r="L3586" s="51"/>
      <c r="M3586" s="51"/>
      <c r="N3586" s="51"/>
      <c r="O3586" s="51"/>
      <c r="P3586" s="51"/>
      <c r="Q3586" s="51"/>
      <c r="R3586" s="51"/>
      <c r="S3586" s="51"/>
      <c r="T3586" s="51"/>
      <c r="U3586" s="51"/>
      <c r="V3586" s="51"/>
      <c r="W3586" s="51"/>
      <c r="X3586" s="51"/>
      <c r="Y3586" s="51"/>
      <c r="Z3586" s="51"/>
      <c r="AA3586" s="51"/>
      <c r="AB3586" s="51"/>
      <c r="AC3586" s="51"/>
      <c r="AD3586" s="51"/>
      <c r="AE3586" s="51"/>
      <c r="AF3586" s="51"/>
    </row>
    <row r="3587" spans="1:32">
      <c r="A3587" s="51"/>
      <c r="B3587" s="51"/>
      <c r="C3587" s="51"/>
      <c r="D3587" s="51"/>
      <c r="E3587" s="51"/>
      <c r="F3587" s="51"/>
      <c r="G3587" s="51"/>
      <c r="H3587" s="51"/>
      <c r="I3587" s="51"/>
      <c r="J3587" s="51"/>
      <c r="K3587" s="51"/>
      <c r="L3587" s="51"/>
      <c r="M3587" s="51"/>
      <c r="N3587" s="51"/>
      <c r="O3587" s="51"/>
      <c r="P3587" s="51"/>
      <c r="Q3587" s="51"/>
      <c r="R3587" s="51"/>
      <c r="S3587" s="51"/>
      <c r="T3587" s="51"/>
      <c r="U3587" s="51"/>
      <c r="V3587" s="51"/>
      <c r="W3587" s="51"/>
      <c r="X3587" s="51"/>
      <c r="Y3587" s="51"/>
      <c r="Z3587" s="51"/>
      <c r="AA3587" s="51"/>
      <c r="AB3587" s="51"/>
      <c r="AC3587" s="51"/>
      <c r="AD3587" s="51"/>
      <c r="AE3587" s="51"/>
      <c r="AF3587" s="51"/>
    </row>
    <row r="3588" spans="1:32">
      <c r="A3588" s="51"/>
      <c r="B3588" s="51"/>
      <c r="C3588" s="51"/>
      <c r="D3588" s="51"/>
      <c r="E3588" s="51"/>
      <c r="F3588" s="51"/>
      <c r="G3588" s="51"/>
      <c r="H3588" s="51"/>
      <c r="I3588" s="51"/>
      <c r="J3588" s="51"/>
      <c r="K3588" s="51"/>
      <c r="L3588" s="51"/>
      <c r="M3588" s="51"/>
      <c r="N3588" s="51"/>
      <c r="O3588" s="51"/>
      <c r="P3588" s="51"/>
      <c r="Q3588" s="51"/>
      <c r="R3588" s="51"/>
      <c r="S3588" s="51"/>
      <c r="T3588" s="51"/>
      <c r="U3588" s="51"/>
      <c r="V3588" s="51"/>
      <c r="W3588" s="51"/>
      <c r="X3588" s="51"/>
      <c r="Y3588" s="51"/>
      <c r="Z3588" s="51"/>
      <c r="AA3588" s="51"/>
      <c r="AB3588" s="51"/>
      <c r="AC3588" s="51"/>
      <c r="AD3588" s="51"/>
      <c r="AE3588" s="51"/>
      <c r="AF3588" s="51"/>
    </row>
    <row r="3589" spans="1:32">
      <c r="A3589" s="51"/>
      <c r="B3589" s="51"/>
      <c r="C3589" s="51"/>
      <c r="D3589" s="51"/>
      <c r="E3589" s="51"/>
      <c r="F3589" s="51"/>
      <c r="G3589" s="51"/>
      <c r="H3589" s="51"/>
      <c r="I3589" s="51"/>
      <c r="J3589" s="51"/>
      <c r="K3589" s="51"/>
      <c r="L3589" s="51"/>
      <c r="M3589" s="51"/>
      <c r="N3589" s="51"/>
      <c r="O3589" s="51"/>
      <c r="P3589" s="51"/>
      <c r="Q3589" s="51"/>
      <c r="R3589" s="51"/>
      <c r="S3589" s="51"/>
      <c r="T3589" s="51"/>
      <c r="U3589" s="51"/>
      <c r="V3589" s="51"/>
      <c r="W3589" s="51"/>
      <c r="X3589" s="51"/>
      <c r="Y3589" s="51"/>
      <c r="Z3589" s="51"/>
      <c r="AA3589" s="51"/>
      <c r="AB3589" s="51"/>
      <c r="AC3589" s="51"/>
      <c r="AD3589" s="51"/>
      <c r="AE3589" s="51"/>
      <c r="AF3589" s="51"/>
    </row>
    <row r="3590" spans="1:32">
      <c r="A3590" s="51"/>
      <c r="B3590" s="51"/>
      <c r="C3590" s="51"/>
      <c r="D3590" s="51"/>
      <c r="E3590" s="51"/>
      <c r="F3590" s="51"/>
      <c r="G3590" s="51"/>
      <c r="H3590" s="51"/>
      <c r="I3590" s="51"/>
      <c r="J3590" s="51"/>
      <c r="K3590" s="51"/>
      <c r="L3590" s="51"/>
      <c r="M3590" s="51"/>
      <c r="N3590" s="51"/>
      <c r="O3590" s="51"/>
      <c r="P3590" s="51"/>
      <c r="Q3590" s="51"/>
      <c r="R3590" s="51"/>
      <c r="S3590" s="51"/>
      <c r="T3590" s="51"/>
      <c r="U3590" s="51"/>
      <c r="V3590" s="51"/>
      <c r="W3590" s="51"/>
      <c r="X3590" s="51"/>
      <c r="Y3590" s="51"/>
      <c r="Z3590" s="51"/>
      <c r="AA3590" s="51"/>
      <c r="AB3590" s="51"/>
      <c r="AC3590" s="51"/>
      <c r="AD3590" s="51"/>
      <c r="AE3590" s="51"/>
      <c r="AF3590" s="51"/>
    </row>
    <row r="3591" spans="1:32">
      <c r="A3591" s="51"/>
      <c r="B3591" s="51"/>
      <c r="C3591" s="51"/>
      <c r="D3591" s="51"/>
      <c r="E3591" s="51"/>
      <c r="F3591" s="51"/>
      <c r="G3591" s="51"/>
      <c r="H3591" s="51"/>
      <c r="I3591" s="51"/>
      <c r="J3591" s="51"/>
      <c r="K3591" s="51"/>
      <c r="L3591" s="51"/>
      <c r="M3591" s="51"/>
      <c r="N3591" s="51"/>
      <c r="O3591" s="51"/>
      <c r="P3591" s="51"/>
      <c r="Q3591" s="51"/>
      <c r="R3591" s="51"/>
      <c r="S3591" s="51"/>
      <c r="T3591" s="51"/>
      <c r="U3591" s="51"/>
      <c r="V3591" s="51"/>
      <c r="W3591" s="51"/>
      <c r="X3591" s="51"/>
      <c r="Y3591" s="51"/>
      <c r="Z3591" s="51"/>
      <c r="AA3591" s="51"/>
      <c r="AB3591" s="51"/>
      <c r="AC3591" s="51"/>
      <c r="AD3591" s="51"/>
      <c r="AE3591" s="51"/>
      <c r="AF3591" s="51"/>
    </row>
    <row r="3592" spans="1:32">
      <c r="A3592" s="51"/>
      <c r="B3592" s="51"/>
      <c r="C3592" s="51"/>
      <c r="D3592" s="51"/>
      <c r="E3592" s="51"/>
      <c r="F3592" s="51"/>
      <c r="G3592" s="51"/>
      <c r="H3592" s="51"/>
      <c r="I3592" s="51"/>
      <c r="J3592" s="51"/>
      <c r="K3592" s="51"/>
      <c r="L3592" s="51"/>
      <c r="M3592" s="51"/>
      <c r="N3592" s="51"/>
      <c r="O3592" s="51"/>
      <c r="P3592" s="51"/>
      <c r="Q3592" s="51"/>
      <c r="R3592" s="51"/>
      <c r="S3592" s="51"/>
      <c r="T3592" s="51"/>
      <c r="U3592" s="51"/>
      <c r="V3592" s="51"/>
      <c r="W3592" s="51"/>
      <c r="X3592" s="51"/>
      <c r="Y3592" s="51"/>
      <c r="Z3592" s="51"/>
      <c r="AA3592" s="51"/>
      <c r="AB3592" s="51"/>
      <c r="AC3592" s="51"/>
      <c r="AD3592" s="51"/>
      <c r="AE3592" s="51"/>
      <c r="AF3592" s="51"/>
    </row>
    <row r="3593" spans="1:32">
      <c r="A3593" s="51"/>
      <c r="B3593" s="51"/>
      <c r="C3593" s="51"/>
      <c r="D3593" s="51"/>
      <c r="E3593" s="51"/>
      <c r="F3593" s="51"/>
      <c r="G3593" s="51"/>
      <c r="H3593" s="51"/>
      <c r="I3593" s="51"/>
      <c r="J3593" s="51"/>
      <c r="K3593" s="51"/>
      <c r="L3593" s="51"/>
      <c r="M3593" s="51"/>
      <c r="N3593" s="51"/>
      <c r="O3593" s="51"/>
      <c r="P3593" s="51"/>
      <c r="Q3593" s="51"/>
      <c r="R3593" s="51"/>
      <c r="S3593" s="51"/>
      <c r="T3593" s="51"/>
      <c r="U3593" s="51"/>
      <c r="V3593" s="51"/>
      <c r="W3593" s="51"/>
      <c r="X3593" s="51"/>
      <c r="Y3593" s="51"/>
      <c r="Z3593" s="51"/>
      <c r="AA3593" s="51"/>
      <c r="AB3593" s="51"/>
      <c r="AC3593" s="51"/>
      <c r="AD3593" s="51"/>
      <c r="AE3593" s="51"/>
      <c r="AF3593" s="51"/>
    </row>
    <row r="3594" spans="1:32">
      <c r="A3594" s="51"/>
      <c r="B3594" s="51"/>
      <c r="C3594" s="51"/>
      <c r="D3594" s="51"/>
      <c r="E3594" s="51"/>
      <c r="F3594" s="51"/>
      <c r="G3594" s="51"/>
      <c r="H3594" s="51"/>
      <c r="I3594" s="51"/>
      <c r="J3594" s="51"/>
      <c r="K3594" s="51"/>
      <c r="L3594" s="51"/>
      <c r="M3594" s="51"/>
      <c r="N3594" s="51"/>
      <c r="O3594" s="51"/>
      <c r="P3594" s="51"/>
      <c r="Q3594" s="51"/>
      <c r="R3594" s="51"/>
      <c r="S3594" s="51"/>
      <c r="T3594" s="51"/>
      <c r="U3594" s="51"/>
      <c r="V3594" s="51"/>
      <c r="W3594" s="51"/>
      <c r="X3594" s="51"/>
      <c r="Y3594" s="51"/>
      <c r="Z3594" s="51"/>
      <c r="AA3594" s="51"/>
      <c r="AB3594" s="51"/>
      <c r="AC3594" s="51"/>
      <c r="AD3594" s="51"/>
      <c r="AE3594" s="51"/>
      <c r="AF3594" s="51"/>
    </row>
    <row r="3595" spans="1:32">
      <c r="A3595" s="51"/>
      <c r="B3595" s="51"/>
      <c r="C3595" s="51"/>
      <c r="D3595" s="51"/>
      <c r="E3595" s="51"/>
      <c r="F3595" s="51"/>
      <c r="G3595" s="51"/>
      <c r="H3595" s="51"/>
      <c r="I3595" s="51"/>
      <c r="J3595" s="51"/>
      <c r="K3595" s="51"/>
      <c r="L3595" s="51"/>
      <c r="M3595" s="51"/>
      <c r="N3595" s="51"/>
      <c r="O3595" s="51"/>
      <c r="P3595" s="51"/>
      <c r="Q3595" s="51"/>
      <c r="R3595" s="51"/>
      <c r="S3595" s="51"/>
      <c r="T3595" s="51"/>
      <c r="U3595" s="51"/>
      <c r="V3595" s="51"/>
      <c r="W3595" s="51"/>
      <c r="X3595" s="51"/>
      <c r="Y3595" s="51"/>
      <c r="Z3595" s="51"/>
      <c r="AA3595" s="51"/>
      <c r="AB3595" s="51"/>
      <c r="AC3595" s="51"/>
      <c r="AD3595" s="51"/>
      <c r="AE3595" s="51"/>
      <c r="AF3595" s="51"/>
    </row>
    <row r="3596" spans="1:32">
      <c r="A3596" s="51"/>
      <c r="B3596" s="51"/>
      <c r="C3596" s="51"/>
      <c r="D3596" s="51"/>
      <c r="E3596" s="51"/>
      <c r="F3596" s="51"/>
      <c r="G3596" s="51"/>
      <c r="H3596" s="51"/>
      <c r="I3596" s="51"/>
      <c r="J3596" s="51"/>
      <c r="K3596" s="51"/>
      <c r="L3596" s="51"/>
      <c r="M3596" s="51"/>
      <c r="N3596" s="51"/>
      <c r="O3596" s="51"/>
      <c r="P3596" s="51"/>
      <c r="Q3596" s="51"/>
      <c r="R3596" s="51"/>
      <c r="S3596" s="51"/>
      <c r="T3596" s="51"/>
      <c r="U3596" s="51"/>
      <c r="V3596" s="51"/>
      <c r="W3596" s="51"/>
      <c r="X3596" s="51"/>
      <c r="Y3596" s="51"/>
      <c r="Z3596" s="51"/>
      <c r="AA3596" s="51"/>
      <c r="AB3596" s="51"/>
      <c r="AC3596" s="51"/>
      <c r="AD3596" s="51"/>
      <c r="AE3596" s="51"/>
      <c r="AF3596" s="51"/>
    </row>
    <row r="3597" spans="1:32">
      <c r="A3597" s="51"/>
      <c r="B3597" s="51"/>
      <c r="C3597" s="51"/>
      <c r="D3597" s="51"/>
      <c r="E3597" s="51"/>
      <c r="F3597" s="51"/>
      <c r="G3597" s="51"/>
      <c r="H3597" s="51"/>
      <c r="I3597" s="51"/>
      <c r="J3597" s="51"/>
      <c r="K3597" s="51"/>
      <c r="L3597" s="51"/>
      <c r="M3597" s="51"/>
      <c r="N3597" s="51"/>
      <c r="O3597" s="51"/>
      <c r="P3597" s="51"/>
      <c r="Q3597" s="51"/>
      <c r="R3597" s="51"/>
      <c r="S3597" s="51"/>
      <c r="T3597" s="51"/>
      <c r="U3597" s="51"/>
      <c r="V3597" s="51"/>
      <c r="W3597" s="51"/>
      <c r="X3597" s="51"/>
      <c r="Y3597" s="51"/>
      <c r="Z3597" s="51"/>
      <c r="AA3597" s="51"/>
      <c r="AB3597" s="51"/>
      <c r="AC3597" s="51"/>
      <c r="AD3597" s="51"/>
      <c r="AE3597" s="51"/>
      <c r="AF3597" s="51"/>
    </row>
    <row r="3598" spans="1:32">
      <c r="A3598" s="51"/>
      <c r="B3598" s="51"/>
      <c r="C3598" s="51"/>
      <c r="D3598" s="51"/>
      <c r="E3598" s="51"/>
      <c r="F3598" s="51"/>
      <c r="G3598" s="51"/>
      <c r="H3598" s="51"/>
      <c r="I3598" s="51"/>
      <c r="J3598" s="51"/>
      <c r="K3598" s="51"/>
      <c r="L3598" s="51"/>
      <c r="M3598" s="51"/>
      <c r="N3598" s="51"/>
      <c r="O3598" s="51"/>
      <c r="P3598" s="51"/>
      <c r="Q3598" s="51"/>
      <c r="R3598" s="51"/>
      <c r="S3598" s="51"/>
      <c r="T3598" s="51"/>
      <c r="U3598" s="51"/>
      <c r="V3598" s="51"/>
      <c r="W3598" s="51"/>
      <c r="X3598" s="51"/>
      <c r="Y3598" s="51"/>
      <c r="Z3598" s="51"/>
      <c r="AA3598" s="51"/>
      <c r="AB3598" s="51"/>
      <c r="AC3598" s="51"/>
      <c r="AD3598" s="51"/>
      <c r="AE3598" s="51"/>
      <c r="AF3598" s="51"/>
    </row>
    <row r="3599" spans="1:32">
      <c r="A3599" s="51"/>
      <c r="B3599" s="51"/>
      <c r="C3599" s="51"/>
      <c r="D3599" s="51"/>
      <c r="E3599" s="51"/>
      <c r="F3599" s="51"/>
      <c r="G3599" s="51"/>
      <c r="H3599" s="51"/>
      <c r="I3599" s="51"/>
      <c r="J3599" s="51"/>
      <c r="K3599" s="51"/>
      <c r="L3599" s="51"/>
      <c r="M3599" s="51"/>
      <c r="N3599" s="51"/>
      <c r="O3599" s="51"/>
      <c r="P3599" s="51"/>
      <c r="Q3599" s="51"/>
      <c r="R3599" s="51"/>
      <c r="S3599" s="51"/>
      <c r="T3599" s="51"/>
      <c r="U3599" s="51"/>
      <c r="V3599" s="51"/>
      <c r="W3599" s="51"/>
      <c r="X3599" s="51"/>
      <c r="Y3599" s="51"/>
      <c r="Z3599" s="51"/>
      <c r="AA3599" s="51"/>
      <c r="AB3599" s="51"/>
      <c r="AC3599" s="51"/>
      <c r="AD3599" s="51"/>
      <c r="AE3599" s="51"/>
      <c r="AF3599" s="51"/>
    </row>
    <row r="3600" spans="1:32">
      <c r="A3600" s="51"/>
      <c r="B3600" s="51"/>
      <c r="C3600" s="51"/>
      <c r="D3600" s="51"/>
      <c r="E3600" s="51"/>
      <c r="F3600" s="51"/>
      <c r="G3600" s="51"/>
      <c r="H3600" s="51"/>
      <c r="I3600" s="51"/>
      <c r="J3600" s="51"/>
      <c r="K3600" s="51"/>
      <c r="L3600" s="51"/>
      <c r="M3600" s="51"/>
      <c r="N3600" s="51"/>
      <c r="O3600" s="51"/>
      <c r="P3600" s="51"/>
      <c r="Q3600" s="51"/>
      <c r="R3600" s="51"/>
      <c r="S3600" s="51"/>
      <c r="T3600" s="51"/>
      <c r="U3600" s="51"/>
      <c r="V3600" s="51"/>
      <c r="W3600" s="51"/>
      <c r="X3600" s="51"/>
      <c r="Y3600" s="51"/>
      <c r="Z3600" s="51"/>
      <c r="AA3600" s="51"/>
      <c r="AB3600" s="51"/>
      <c r="AC3600" s="51"/>
      <c r="AD3600" s="51"/>
      <c r="AE3600" s="51"/>
      <c r="AF3600" s="51"/>
    </row>
    <row r="3601" spans="1:32">
      <c r="A3601" s="51"/>
      <c r="B3601" s="51"/>
      <c r="C3601" s="51"/>
      <c r="D3601" s="51"/>
      <c r="E3601" s="51"/>
      <c r="F3601" s="51"/>
      <c r="G3601" s="51"/>
      <c r="H3601" s="51"/>
      <c r="I3601" s="51"/>
      <c r="J3601" s="51"/>
      <c r="K3601" s="51"/>
      <c r="L3601" s="51"/>
      <c r="M3601" s="51"/>
      <c r="N3601" s="51"/>
      <c r="O3601" s="51"/>
      <c r="P3601" s="51"/>
      <c r="Q3601" s="51"/>
      <c r="R3601" s="51"/>
      <c r="S3601" s="51"/>
      <c r="T3601" s="51"/>
      <c r="U3601" s="51"/>
      <c r="V3601" s="51"/>
      <c r="W3601" s="51"/>
      <c r="X3601" s="51"/>
      <c r="Y3601" s="51"/>
      <c r="Z3601" s="51"/>
      <c r="AA3601" s="51"/>
      <c r="AB3601" s="51"/>
      <c r="AC3601" s="51"/>
      <c r="AD3601" s="51"/>
      <c r="AE3601" s="51"/>
      <c r="AF3601" s="51"/>
    </row>
    <row r="3602" spans="1:32">
      <c r="A3602" s="51"/>
      <c r="B3602" s="51"/>
      <c r="C3602" s="51"/>
      <c r="D3602" s="51"/>
      <c r="E3602" s="51"/>
      <c r="F3602" s="51"/>
      <c r="G3602" s="51"/>
      <c r="H3602" s="51"/>
      <c r="I3602" s="51"/>
      <c r="J3602" s="51"/>
      <c r="K3602" s="51"/>
      <c r="L3602" s="51"/>
      <c r="M3602" s="51"/>
      <c r="N3602" s="51"/>
      <c r="O3602" s="51"/>
      <c r="P3602" s="51"/>
      <c r="Q3602" s="51"/>
      <c r="R3602" s="51"/>
      <c r="S3602" s="51"/>
      <c r="T3602" s="51"/>
      <c r="U3602" s="51"/>
      <c r="V3602" s="51"/>
      <c r="W3602" s="51"/>
      <c r="X3602" s="51"/>
      <c r="Y3602" s="51"/>
      <c r="Z3602" s="51"/>
      <c r="AA3602" s="51"/>
      <c r="AB3602" s="51"/>
      <c r="AC3602" s="51"/>
      <c r="AD3602" s="51"/>
      <c r="AE3602" s="51"/>
      <c r="AF3602" s="51"/>
    </row>
    <row r="3603" spans="1:32">
      <c r="A3603" s="51"/>
      <c r="B3603" s="51"/>
      <c r="C3603" s="51"/>
      <c r="D3603" s="51"/>
      <c r="E3603" s="51"/>
      <c r="F3603" s="51"/>
      <c r="G3603" s="51"/>
      <c r="H3603" s="51"/>
      <c r="I3603" s="51"/>
      <c r="J3603" s="51"/>
      <c r="K3603" s="51"/>
      <c r="L3603" s="51"/>
      <c r="M3603" s="51"/>
      <c r="N3603" s="51"/>
      <c r="O3603" s="51"/>
      <c r="P3603" s="51"/>
      <c r="Q3603" s="51"/>
      <c r="R3603" s="51"/>
      <c r="S3603" s="51"/>
      <c r="T3603" s="51"/>
      <c r="U3603" s="51"/>
      <c r="V3603" s="51"/>
      <c r="W3603" s="51"/>
      <c r="X3603" s="51"/>
      <c r="Y3603" s="51"/>
      <c r="Z3603" s="51"/>
      <c r="AA3603" s="51"/>
      <c r="AB3603" s="51"/>
      <c r="AC3603" s="51"/>
      <c r="AD3603" s="51"/>
      <c r="AE3603" s="51"/>
      <c r="AF3603" s="51"/>
    </row>
    <row r="3604" spans="1:32">
      <c r="A3604" s="51"/>
      <c r="B3604" s="51"/>
      <c r="C3604" s="51"/>
      <c r="D3604" s="51"/>
      <c r="E3604" s="51"/>
      <c r="F3604" s="51"/>
      <c r="G3604" s="51"/>
      <c r="H3604" s="51"/>
      <c r="I3604" s="51"/>
      <c r="J3604" s="51"/>
      <c r="K3604" s="51"/>
      <c r="L3604" s="51"/>
      <c r="M3604" s="51"/>
      <c r="N3604" s="51"/>
      <c r="O3604" s="51"/>
      <c r="P3604" s="51"/>
      <c r="Q3604" s="51"/>
      <c r="R3604" s="51"/>
      <c r="S3604" s="51"/>
      <c r="T3604" s="51"/>
      <c r="U3604" s="51"/>
      <c r="V3604" s="51"/>
      <c r="W3604" s="51"/>
      <c r="X3604" s="51"/>
      <c r="Y3604" s="51"/>
      <c r="Z3604" s="51"/>
      <c r="AA3604" s="51"/>
      <c r="AB3604" s="51"/>
      <c r="AC3604" s="51"/>
      <c r="AD3604" s="51"/>
      <c r="AE3604" s="51"/>
      <c r="AF3604" s="51"/>
    </row>
    <row r="3605" spans="1:32">
      <c r="A3605" s="51"/>
      <c r="B3605" s="51"/>
      <c r="C3605" s="51"/>
      <c r="D3605" s="51"/>
      <c r="E3605" s="51"/>
      <c r="F3605" s="51"/>
      <c r="G3605" s="51"/>
      <c r="H3605" s="51"/>
      <c r="I3605" s="51"/>
      <c r="J3605" s="51"/>
      <c r="K3605" s="51"/>
      <c r="L3605" s="51"/>
      <c r="M3605" s="51"/>
      <c r="N3605" s="51"/>
      <c r="O3605" s="51"/>
      <c r="P3605" s="51"/>
      <c r="Q3605" s="51"/>
      <c r="R3605" s="51"/>
      <c r="S3605" s="51"/>
      <c r="T3605" s="51"/>
      <c r="U3605" s="51"/>
      <c r="V3605" s="51"/>
      <c r="W3605" s="51"/>
      <c r="X3605" s="51"/>
      <c r="Y3605" s="51"/>
      <c r="Z3605" s="51"/>
      <c r="AA3605" s="51"/>
      <c r="AB3605" s="51"/>
      <c r="AC3605" s="51"/>
      <c r="AD3605" s="51"/>
      <c r="AE3605" s="51"/>
      <c r="AF3605" s="51"/>
    </row>
    <row r="3606" spans="1:32">
      <c r="A3606" s="51"/>
      <c r="B3606" s="51"/>
      <c r="C3606" s="51"/>
      <c r="D3606" s="51"/>
      <c r="E3606" s="51"/>
      <c r="F3606" s="51"/>
      <c r="G3606" s="51"/>
      <c r="H3606" s="51"/>
      <c r="I3606" s="51"/>
      <c r="J3606" s="51"/>
      <c r="K3606" s="51"/>
      <c r="L3606" s="51"/>
      <c r="M3606" s="51"/>
      <c r="N3606" s="51"/>
      <c r="O3606" s="51"/>
      <c r="P3606" s="51"/>
      <c r="Q3606" s="51"/>
      <c r="R3606" s="51"/>
      <c r="S3606" s="51"/>
      <c r="T3606" s="51"/>
      <c r="U3606" s="51"/>
      <c r="V3606" s="51"/>
      <c r="W3606" s="51"/>
      <c r="X3606" s="51"/>
      <c r="Y3606" s="51"/>
      <c r="Z3606" s="51"/>
      <c r="AA3606" s="51"/>
      <c r="AB3606" s="51"/>
      <c r="AC3606" s="51"/>
      <c r="AD3606" s="51"/>
      <c r="AE3606" s="51"/>
      <c r="AF3606" s="51"/>
    </row>
    <row r="3607" spans="1:32">
      <c r="A3607" s="51"/>
      <c r="B3607" s="51"/>
      <c r="C3607" s="51"/>
      <c r="D3607" s="51"/>
      <c r="E3607" s="51"/>
      <c r="F3607" s="51"/>
      <c r="G3607" s="51"/>
      <c r="H3607" s="51"/>
      <c r="I3607" s="51"/>
      <c r="J3607" s="51"/>
      <c r="K3607" s="51"/>
      <c r="L3607" s="51"/>
      <c r="M3607" s="51"/>
      <c r="N3607" s="51"/>
      <c r="O3607" s="51"/>
      <c r="P3607" s="51"/>
      <c r="Q3607" s="51"/>
      <c r="R3607" s="51"/>
      <c r="S3607" s="51"/>
      <c r="T3607" s="51"/>
      <c r="U3607" s="51"/>
      <c r="V3607" s="51"/>
      <c r="W3607" s="51"/>
      <c r="X3607" s="51"/>
      <c r="Y3607" s="51"/>
      <c r="Z3607" s="51"/>
      <c r="AA3607" s="51"/>
      <c r="AB3607" s="51"/>
      <c r="AC3607" s="51"/>
      <c r="AD3607" s="51"/>
      <c r="AE3607" s="51"/>
      <c r="AF3607" s="51"/>
    </row>
    <row r="3608" spans="1:32">
      <c r="A3608" s="51"/>
      <c r="B3608" s="51"/>
      <c r="C3608" s="51"/>
      <c r="D3608" s="51"/>
      <c r="E3608" s="51"/>
      <c r="F3608" s="51"/>
      <c r="G3608" s="51"/>
      <c r="H3608" s="51"/>
      <c r="I3608" s="51"/>
      <c r="J3608" s="51"/>
      <c r="K3608" s="51"/>
      <c r="L3608" s="51"/>
      <c r="M3608" s="51"/>
      <c r="N3608" s="51"/>
      <c r="O3608" s="51"/>
      <c r="P3608" s="51"/>
      <c r="Q3608" s="51"/>
      <c r="R3608" s="51"/>
      <c r="S3608" s="51"/>
      <c r="T3608" s="51"/>
      <c r="U3608" s="51"/>
      <c r="V3608" s="51"/>
      <c r="W3608" s="51"/>
      <c r="X3608" s="51"/>
      <c r="Y3608" s="51"/>
      <c r="Z3608" s="51"/>
      <c r="AA3608" s="51"/>
      <c r="AB3608" s="51"/>
      <c r="AC3608" s="51"/>
      <c r="AD3608" s="51"/>
      <c r="AE3608" s="51"/>
      <c r="AF3608" s="51"/>
    </row>
    <row r="3609" spans="1:32">
      <c r="A3609" s="51"/>
      <c r="B3609" s="51"/>
      <c r="C3609" s="51"/>
      <c r="D3609" s="51"/>
      <c r="E3609" s="51"/>
      <c r="F3609" s="51"/>
      <c r="G3609" s="51"/>
      <c r="H3609" s="51"/>
      <c r="I3609" s="51"/>
      <c r="J3609" s="51"/>
      <c r="K3609" s="51"/>
      <c r="L3609" s="51"/>
      <c r="M3609" s="51"/>
      <c r="N3609" s="51"/>
      <c r="O3609" s="51"/>
      <c r="P3609" s="51"/>
      <c r="Q3609" s="51"/>
      <c r="R3609" s="51"/>
      <c r="S3609" s="51"/>
      <c r="T3609" s="51"/>
      <c r="U3609" s="51"/>
      <c r="V3609" s="51"/>
      <c r="W3609" s="51"/>
      <c r="X3609" s="51"/>
      <c r="Y3609" s="51"/>
      <c r="Z3609" s="51"/>
      <c r="AA3609" s="51"/>
      <c r="AB3609" s="51"/>
      <c r="AC3609" s="51"/>
      <c r="AD3609" s="51"/>
      <c r="AE3609" s="51"/>
      <c r="AF3609" s="51"/>
    </row>
    <row r="3610" spans="1:32">
      <c r="A3610" s="51"/>
      <c r="B3610" s="51"/>
      <c r="C3610" s="51"/>
      <c r="D3610" s="51"/>
      <c r="E3610" s="51"/>
      <c r="F3610" s="51"/>
      <c r="G3610" s="51"/>
      <c r="H3610" s="51"/>
      <c r="I3610" s="51"/>
      <c r="J3610" s="51"/>
      <c r="K3610" s="51"/>
      <c r="L3610" s="51"/>
      <c r="M3610" s="51"/>
      <c r="N3610" s="51"/>
      <c r="O3610" s="51"/>
      <c r="P3610" s="51"/>
      <c r="Q3610" s="51"/>
      <c r="R3610" s="51"/>
      <c r="S3610" s="51"/>
      <c r="T3610" s="51"/>
      <c r="U3610" s="51"/>
      <c r="V3610" s="51"/>
      <c r="W3610" s="51"/>
      <c r="X3610" s="51"/>
      <c r="Y3610" s="51"/>
      <c r="Z3610" s="51"/>
      <c r="AA3610" s="51"/>
      <c r="AB3610" s="51"/>
      <c r="AC3610" s="51"/>
      <c r="AD3610" s="51"/>
      <c r="AE3610" s="51"/>
      <c r="AF3610" s="51"/>
    </row>
    <row r="3611" spans="1:32">
      <c r="A3611" s="51"/>
      <c r="B3611" s="51"/>
      <c r="C3611" s="51"/>
      <c r="D3611" s="51"/>
      <c r="E3611" s="51"/>
      <c r="F3611" s="51"/>
      <c r="G3611" s="51"/>
      <c r="H3611" s="51"/>
      <c r="I3611" s="51"/>
      <c r="J3611" s="51"/>
      <c r="K3611" s="51"/>
      <c r="L3611" s="51"/>
      <c r="M3611" s="51"/>
      <c r="N3611" s="51"/>
      <c r="O3611" s="51"/>
      <c r="P3611" s="51"/>
      <c r="Q3611" s="51"/>
      <c r="R3611" s="51"/>
      <c r="S3611" s="51"/>
      <c r="T3611" s="51"/>
      <c r="U3611" s="51"/>
      <c r="V3611" s="51"/>
      <c r="W3611" s="51"/>
      <c r="X3611" s="51"/>
      <c r="Y3611" s="51"/>
      <c r="Z3611" s="51"/>
      <c r="AA3611" s="51"/>
      <c r="AB3611" s="51"/>
      <c r="AC3611" s="51"/>
      <c r="AD3611" s="51"/>
      <c r="AE3611" s="51"/>
      <c r="AF3611" s="51"/>
    </row>
    <row r="3612" spans="1:32">
      <c r="A3612" s="51"/>
      <c r="B3612" s="51"/>
      <c r="C3612" s="51"/>
      <c r="D3612" s="51"/>
      <c r="E3612" s="51"/>
      <c r="F3612" s="51"/>
      <c r="G3612" s="51"/>
      <c r="H3612" s="51"/>
      <c r="I3612" s="51"/>
      <c r="J3612" s="51"/>
      <c r="K3612" s="51"/>
      <c r="L3612" s="51"/>
      <c r="M3612" s="51"/>
      <c r="N3612" s="51"/>
      <c r="O3612" s="51"/>
      <c r="P3612" s="51"/>
      <c r="Q3612" s="51"/>
      <c r="R3612" s="51"/>
      <c r="S3612" s="51"/>
      <c r="T3612" s="51"/>
      <c r="U3612" s="51"/>
      <c r="V3612" s="51"/>
      <c r="W3612" s="51"/>
      <c r="X3612" s="51"/>
      <c r="Y3612" s="51"/>
      <c r="Z3612" s="51"/>
      <c r="AA3612" s="51"/>
      <c r="AB3612" s="51"/>
      <c r="AC3612" s="51"/>
      <c r="AD3612" s="51"/>
      <c r="AE3612" s="51"/>
      <c r="AF3612" s="51"/>
    </row>
    <row r="3613" spans="1:32">
      <c r="A3613" s="51"/>
      <c r="B3613" s="51"/>
      <c r="C3613" s="51"/>
      <c r="D3613" s="51"/>
      <c r="E3613" s="51"/>
      <c r="F3613" s="51"/>
      <c r="G3613" s="51"/>
      <c r="H3613" s="51"/>
      <c r="I3613" s="51"/>
      <c r="J3613" s="51"/>
      <c r="K3613" s="51"/>
      <c r="L3613" s="51"/>
      <c r="M3613" s="51"/>
      <c r="N3613" s="51"/>
      <c r="O3613" s="51"/>
      <c r="P3613" s="51"/>
      <c r="Q3613" s="51"/>
      <c r="R3613" s="51"/>
      <c r="S3613" s="51"/>
      <c r="T3613" s="51"/>
      <c r="U3613" s="51"/>
      <c r="V3613" s="51"/>
      <c r="W3613" s="51"/>
      <c r="X3613" s="51"/>
      <c r="Y3613" s="51"/>
      <c r="Z3613" s="51"/>
      <c r="AA3613" s="51"/>
      <c r="AB3613" s="51"/>
      <c r="AC3613" s="51"/>
      <c r="AD3613" s="51"/>
      <c r="AE3613" s="51"/>
      <c r="AF3613" s="51"/>
    </row>
    <row r="3614" spans="1:32">
      <c r="A3614" s="51"/>
      <c r="B3614" s="51"/>
      <c r="C3614" s="51"/>
      <c r="D3614" s="51"/>
      <c r="E3614" s="51"/>
      <c r="F3614" s="51"/>
      <c r="G3614" s="51"/>
      <c r="H3614" s="51"/>
      <c r="I3614" s="51"/>
      <c r="J3614" s="51"/>
      <c r="K3614" s="51"/>
      <c r="L3614" s="51"/>
      <c r="M3614" s="51"/>
      <c r="N3614" s="51"/>
      <c r="O3614" s="51"/>
      <c r="P3614" s="51"/>
      <c r="Q3614" s="51"/>
      <c r="R3614" s="51"/>
      <c r="S3614" s="51"/>
      <c r="T3614" s="51"/>
      <c r="U3614" s="51"/>
      <c r="V3614" s="51"/>
      <c r="W3614" s="51"/>
      <c r="X3614" s="51"/>
      <c r="Y3614" s="51"/>
      <c r="Z3614" s="51"/>
      <c r="AA3614" s="51"/>
      <c r="AB3614" s="51"/>
      <c r="AC3614" s="51"/>
      <c r="AD3614" s="51"/>
      <c r="AE3614" s="51"/>
      <c r="AF3614" s="51"/>
    </row>
    <row r="3615" spans="1:32">
      <c r="A3615" s="51"/>
      <c r="B3615" s="51"/>
      <c r="C3615" s="51"/>
      <c r="D3615" s="51"/>
      <c r="E3615" s="51"/>
      <c r="F3615" s="51"/>
      <c r="G3615" s="51"/>
      <c r="H3615" s="51"/>
      <c r="I3615" s="51"/>
      <c r="J3615" s="51"/>
      <c r="K3615" s="51"/>
      <c r="L3615" s="51"/>
      <c r="M3615" s="51"/>
      <c r="N3615" s="51"/>
      <c r="O3615" s="51"/>
      <c r="P3615" s="51"/>
      <c r="Q3615" s="51"/>
      <c r="R3615" s="51"/>
      <c r="S3615" s="51"/>
      <c r="T3615" s="51"/>
      <c r="U3615" s="51"/>
      <c r="V3615" s="51"/>
      <c r="W3615" s="51"/>
      <c r="X3615" s="51"/>
      <c r="Y3615" s="51"/>
      <c r="Z3615" s="51"/>
      <c r="AA3615" s="51"/>
      <c r="AB3615" s="51"/>
      <c r="AC3615" s="51"/>
      <c r="AD3615" s="51"/>
      <c r="AE3615" s="51"/>
      <c r="AF3615" s="51"/>
    </row>
    <row r="3616" spans="1:32">
      <c r="A3616" s="51"/>
      <c r="B3616" s="51"/>
      <c r="C3616" s="51"/>
      <c r="D3616" s="51"/>
      <c r="E3616" s="51"/>
      <c r="F3616" s="51"/>
      <c r="G3616" s="51"/>
      <c r="H3616" s="51"/>
      <c r="I3616" s="51"/>
      <c r="J3616" s="51"/>
      <c r="K3616" s="51"/>
      <c r="L3616" s="51"/>
      <c r="M3616" s="51"/>
      <c r="N3616" s="51"/>
      <c r="O3616" s="51"/>
      <c r="P3616" s="51"/>
      <c r="Q3616" s="51"/>
      <c r="R3616" s="51"/>
      <c r="S3616" s="51"/>
      <c r="T3616" s="51"/>
      <c r="U3616" s="51"/>
      <c r="V3616" s="51"/>
      <c r="W3616" s="51"/>
      <c r="X3616" s="51"/>
      <c r="Y3616" s="51"/>
      <c r="Z3616" s="51"/>
      <c r="AA3616" s="51"/>
      <c r="AB3616" s="51"/>
      <c r="AC3616" s="51"/>
      <c r="AD3616" s="51"/>
      <c r="AE3616" s="51"/>
      <c r="AF3616" s="51"/>
    </row>
    <row r="3617" spans="1:32">
      <c r="A3617" s="51"/>
      <c r="B3617" s="51"/>
      <c r="C3617" s="51"/>
      <c r="D3617" s="51"/>
      <c r="E3617" s="51"/>
      <c r="F3617" s="51"/>
      <c r="G3617" s="51"/>
      <c r="H3617" s="51"/>
      <c r="I3617" s="51"/>
      <c r="J3617" s="51"/>
      <c r="K3617" s="51"/>
      <c r="L3617" s="51"/>
      <c r="M3617" s="51"/>
      <c r="N3617" s="51"/>
      <c r="O3617" s="51"/>
      <c r="P3617" s="51"/>
      <c r="Q3617" s="51"/>
      <c r="R3617" s="51"/>
      <c r="S3617" s="51"/>
      <c r="T3617" s="51"/>
      <c r="U3617" s="51"/>
      <c r="V3617" s="51"/>
      <c r="W3617" s="51"/>
      <c r="X3617" s="51"/>
      <c r="Y3617" s="51"/>
      <c r="Z3617" s="51"/>
      <c r="AA3617" s="51"/>
      <c r="AB3617" s="51"/>
      <c r="AC3617" s="51"/>
      <c r="AD3617" s="51"/>
      <c r="AE3617" s="51"/>
      <c r="AF3617" s="51"/>
    </row>
    <row r="3618" spans="1:32">
      <c r="A3618" s="51"/>
      <c r="B3618" s="51"/>
      <c r="C3618" s="51"/>
      <c r="D3618" s="51"/>
      <c r="E3618" s="51"/>
      <c r="F3618" s="51"/>
      <c r="G3618" s="51"/>
      <c r="H3618" s="51"/>
      <c r="I3618" s="51"/>
      <c r="J3618" s="51"/>
      <c r="K3618" s="51"/>
      <c r="L3618" s="51"/>
      <c r="M3618" s="51"/>
      <c r="N3618" s="51"/>
      <c r="O3618" s="51"/>
      <c r="P3618" s="51"/>
      <c r="Q3618" s="51"/>
      <c r="R3618" s="51"/>
      <c r="S3618" s="51"/>
      <c r="T3618" s="51"/>
      <c r="U3618" s="51"/>
      <c r="V3618" s="51"/>
      <c r="W3618" s="51"/>
      <c r="X3618" s="51"/>
      <c r="Y3618" s="51"/>
      <c r="Z3618" s="51"/>
      <c r="AA3618" s="51"/>
      <c r="AB3618" s="51"/>
      <c r="AC3618" s="51"/>
      <c r="AD3618" s="51"/>
      <c r="AE3618" s="51"/>
      <c r="AF3618" s="51"/>
    </row>
    <row r="3619" spans="1:32">
      <c r="A3619" s="51"/>
      <c r="B3619" s="51"/>
      <c r="C3619" s="51"/>
      <c r="D3619" s="51"/>
      <c r="E3619" s="51"/>
      <c r="F3619" s="51"/>
      <c r="G3619" s="51"/>
      <c r="H3619" s="51"/>
      <c r="I3619" s="51"/>
      <c r="J3619" s="51"/>
      <c r="K3619" s="51"/>
      <c r="L3619" s="51"/>
      <c r="M3619" s="51"/>
      <c r="N3619" s="51"/>
      <c r="O3619" s="51"/>
      <c r="P3619" s="51"/>
      <c r="Q3619" s="51"/>
      <c r="R3619" s="51"/>
      <c r="S3619" s="51"/>
      <c r="T3619" s="51"/>
      <c r="U3619" s="51"/>
      <c r="V3619" s="51"/>
      <c r="W3619" s="51"/>
      <c r="X3619" s="51"/>
      <c r="Y3619" s="51"/>
      <c r="Z3619" s="51"/>
      <c r="AA3619" s="51"/>
      <c r="AB3619" s="51"/>
      <c r="AC3619" s="51"/>
      <c r="AD3619" s="51"/>
      <c r="AE3619" s="51"/>
      <c r="AF3619" s="51"/>
    </row>
    <row r="3620" spans="1:32">
      <c r="A3620" s="51"/>
      <c r="B3620" s="51"/>
      <c r="C3620" s="51"/>
      <c r="D3620" s="51"/>
      <c r="E3620" s="51"/>
      <c r="F3620" s="51"/>
      <c r="G3620" s="51"/>
      <c r="H3620" s="51"/>
      <c r="I3620" s="51"/>
      <c r="J3620" s="51"/>
      <c r="K3620" s="51"/>
      <c r="L3620" s="51"/>
      <c r="M3620" s="51"/>
      <c r="N3620" s="51"/>
      <c r="O3620" s="51"/>
      <c r="P3620" s="51"/>
      <c r="Q3620" s="51"/>
      <c r="R3620" s="51"/>
      <c r="S3620" s="51"/>
      <c r="T3620" s="51"/>
      <c r="U3620" s="51"/>
      <c r="V3620" s="51"/>
      <c r="W3620" s="51"/>
      <c r="X3620" s="51"/>
      <c r="Y3620" s="51"/>
      <c r="Z3620" s="51"/>
      <c r="AA3620" s="51"/>
      <c r="AB3620" s="51"/>
      <c r="AC3620" s="51"/>
      <c r="AD3620" s="51"/>
      <c r="AE3620" s="51"/>
      <c r="AF3620" s="51"/>
    </row>
    <row r="3621" spans="1:32">
      <c r="A3621" s="51"/>
      <c r="B3621" s="51"/>
      <c r="C3621" s="51"/>
      <c r="D3621" s="51"/>
      <c r="E3621" s="51"/>
      <c r="F3621" s="51"/>
      <c r="G3621" s="51"/>
      <c r="H3621" s="51"/>
      <c r="I3621" s="51"/>
      <c r="J3621" s="51"/>
      <c r="K3621" s="51"/>
      <c r="L3621" s="51"/>
      <c r="M3621" s="51"/>
      <c r="N3621" s="51"/>
      <c r="O3621" s="51"/>
      <c r="P3621" s="51"/>
      <c r="Q3621" s="51"/>
      <c r="R3621" s="51"/>
      <c r="S3621" s="51"/>
      <c r="T3621" s="51"/>
      <c r="U3621" s="51"/>
      <c r="V3621" s="51"/>
      <c r="W3621" s="51"/>
      <c r="X3621" s="51"/>
      <c r="Y3621" s="51"/>
      <c r="Z3621" s="51"/>
      <c r="AA3621" s="51"/>
      <c r="AB3621" s="51"/>
      <c r="AC3621" s="51"/>
      <c r="AD3621" s="51"/>
      <c r="AE3621" s="51"/>
      <c r="AF3621" s="51"/>
    </row>
    <row r="3622" spans="1:32">
      <c r="A3622" s="51"/>
      <c r="B3622" s="51"/>
      <c r="C3622" s="51"/>
      <c r="D3622" s="51"/>
      <c r="E3622" s="51"/>
      <c r="F3622" s="51"/>
      <c r="G3622" s="51"/>
      <c r="H3622" s="51"/>
      <c r="I3622" s="51"/>
      <c r="J3622" s="51"/>
      <c r="K3622" s="51"/>
      <c r="L3622" s="51"/>
      <c r="M3622" s="51"/>
      <c r="N3622" s="51"/>
      <c r="O3622" s="51"/>
      <c r="P3622" s="51"/>
      <c r="Q3622" s="51"/>
      <c r="R3622" s="51"/>
      <c r="S3622" s="51"/>
      <c r="T3622" s="51"/>
      <c r="U3622" s="51"/>
      <c r="V3622" s="51"/>
      <c r="W3622" s="51"/>
      <c r="X3622" s="51"/>
      <c r="Y3622" s="51"/>
      <c r="Z3622" s="51"/>
      <c r="AA3622" s="51"/>
      <c r="AB3622" s="51"/>
      <c r="AC3622" s="51"/>
      <c r="AD3622" s="51"/>
      <c r="AE3622" s="51"/>
      <c r="AF3622" s="51"/>
    </row>
    <row r="3623" spans="1:32">
      <c r="A3623" s="51"/>
      <c r="B3623" s="51"/>
      <c r="C3623" s="51"/>
      <c r="D3623" s="51"/>
      <c r="E3623" s="51"/>
      <c r="F3623" s="51"/>
      <c r="G3623" s="51"/>
      <c r="H3623" s="51"/>
      <c r="I3623" s="51"/>
      <c r="J3623" s="51"/>
      <c r="K3623" s="51"/>
      <c r="L3623" s="51"/>
      <c r="M3623" s="51"/>
      <c r="N3623" s="51"/>
      <c r="O3623" s="51"/>
      <c r="P3623" s="51"/>
      <c r="Q3623" s="51"/>
      <c r="R3623" s="51"/>
      <c r="S3623" s="51"/>
      <c r="T3623" s="51"/>
      <c r="U3623" s="51"/>
      <c r="V3623" s="51"/>
      <c r="W3623" s="51"/>
      <c r="X3623" s="51"/>
      <c r="Y3623" s="51"/>
      <c r="Z3623" s="51"/>
      <c r="AA3623" s="51"/>
      <c r="AB3623" s="51"/>
      <c r="AC3623" s="51"/>
      <c r="AD3623" s="51"/>
      <c r="AE3623" s="51"/>
      <c r="AF3623" s="51"/>
    </row>
    <row r="3624" spans="1:32">
      <c r="A3624" s="51"/>
      <c r="B3624" s="51"/>
      <c r="C3624" s="51"/>
      <c r="D3624" s="51"/>
      <c r="E3624" s="51"/>
      <c r="F3624" s="51"/>
      <c r="G3624" s="51"/>
      <c r="H3624" s="51"/>
      <c r="I3624" s="51"/>
      <c r="J3624" s="51"/>
      <c r="K3624" s="51"/>
      <c r="L3624" s="51"/>
      <c r="M3624" s="51"/>
      <c r="N3624" s="51"/>
      <c r="O3624" s="51"/>
      <c r="P3624" s="51"/>
      <c r="Q3624" s="51"/>
      <c r="R3624" s="51"/>
      <c r="S3624" s="51"/>
      <c r="T3624" s="51"/>
      <c r="U3624" s="51"/>
      <c r="V3624" s="51"/>
      <c r="W3624" s="51"/>
      <c r="X3624" s="51"/>
      <c r="Y3624" s="51"/>
      <c r="Z3624" s="51"/>
      <c r="AA3624" s="51"/>
      <c r="AB3624" s="51"/>
      <c r="AC3624" s="51"/>
      <c r="AD3624" s="51"/>
      <c r="AE3624" s="51"/>
      <c r="AF3624" s="51"/>
    </row>
    <row r="3625" spans="1:32">
      <c r="A3625" s="51"/>
      <c r="B3625" s="51"/>
      <c r="C3625" s="51"/>
      <c r="D3625" s="51"/>
      <c r="E3625" s="51"/>
      <c r="F3625" s="51"/>
      <c r="G3625" s="51"/>
      <c r="H3625" s="51"/>
      <c r="I3625" s="51"/>
      <c r="J3625" s="51"/>
      <c r="K3625" s="51"/>
      <c r="L3625" s="51"/>
      <c r="M3625" s="51"/>
      <c r="N3625" s="51"/>
      <c r="O3625" s="51"/>
      <c r="P3625" s="51"/>
      <c r="Q3625" s="51"/>
      <c r="R3625" s="51"/>
      <c r="S3625" s="51"/>
      <c r="T3625" s="51"/>
      <c r="U3625" s="51"/>
      <c r="V3625" s="51"/>
      <c r="W3625" s="51"/>
      <c r="X3625" s="51"/>
      <c r="Y3625" s="51"/>
      <c r="Z3625" s="51"/>
      <c r="AA3625" s="51"/>
      <c r="AB3625" s="51"/>
      <c r="AC3625" s="51"/>
      <c r="AD3625" s="51"/>
      <c r="AE3625" s="51"/>
      <c r="AF3625" s="51"/>
    </row>
    <row r="3626" spans="1:32">
      <c r="A3626" s="51"/>
      <c r="B3626" s="51"/>
      <c r="C3626" s="51"/>
      <c r="D3626" s="51"/>
      <c r="E3626" s="51"/>
      <c r="F3626" s="51"/>
      <c r="G3626" s="51"/>
      <c r="H3626" s="51"/>
      <c r="I3626" s="51"/>
      <c r="J3626" s="51"/>
      <c r="K3626" s="51"/>
      <c r="L3626" s="51"/>
      <c r="M3626" s="51"/>
      <c r="N3626" s="51"/>
      <c r="O3626" s="51"/>
      <c r="P3626" s="51"/>
      <c r="Q3626" s="51"/>
      <c r="R3626" s="51"/>
      <c r="S3626" s="51"/>
      <c r="T3626" s="51"/>
      <c r="U3626" s="51"/>
      <c r="V3626" s="51"/>
      <c r="W3626" s="51"/>
      <c r="X3626" s="51"/>
      <c r="Y3626" s="51"/>
      <c r="Z3626" s="51"/>
      <c r="AA3626" s="51"/>
      <c r="AB3626" s="51"/>
      <c r="AC3626" s="51"/>
      <c r="AD3626" s="51"/>
      <c r="AE3626" s="51"/>
      <c r="AF3626" s="51"/>
    </row>
    <row r="3627" spans="1:32">
      <c r="A3627" s="51"/>
      <c r="B3627" s="51"/>
      <c r="C3627" s="51"/>
      <c r="D3627" s="51"/>
      <c r="E3627" s="51"/>
      <c r="F3627" s="51"/>
      <c r="G3627" s="51"/>
      <c r="H3627" s="51"/>
      <c r="I3627" s="51"/>
      <c r="J3627" s="51"/>
      <c r="K3627" s="51"/>
      <c r="L3627" s="51"/>
      <c r="M3627" s="51"/>
      <c r="N3627" s="51"/>
      <c r="O3627" s="51"/>
      <c r="P3627" s="51"/>
      <c r="Q3627" s="51"/>
      <c r="R3627" s="51"/>
      <c r="S3627" s="51"/>
      <c r="T3627" s="51"/>
      <c r="U3627" s="51"/>
      <c r="V3627" s="51"/>
      <c r="W3627" s="51"/>
      <c r="X3627" s="51"/>
      <c r="Y3627" s="51"/>
      <c r="Z3627" s="51"/>
      <c r="AA3627" s="51"/>
      <c r="AB3627" s="51"/>
      <c r="AC3627" s="51"/>
      <c r="AD3627" s="51"/>
      <c r="AE3627" s="51"/>
      <c r="AF3627" s="51"/>
    </row>
    <row r="3628" spans="1:32">
      <c r="A3628" s="51"/>
      <c r="B3628" s="51"/>
      <c r="C3628" s="51"/>
      <c r="D3628" s="51"/>
      <c r="E3628" s="51"/>
      <c r="F3628" s="51"/>
      <c r="G3628" s="51"/>
      <c r="H3628" s="51"/>
      <c r="I3628" s="51"/>
      <c r="J3628" s="51"/>
      <c r="K3628" s="51"/>
      <c r="L3628" s="51"/>
      <c r="M3628" s="51"/>
      <c r="N3628" s="51"/>
      <c r="O3628" s="51"/>
      <c r="P3628" s="51"/>
      <c r="Q3628" s="51"/>
      <c r="R3628" s="51"/>
      <c r="S3628" s="51"/>
      <c r="T3628" s="51"/>
      <c r="U3628" s="51"/>
      <c r="V3628" s="51"/>
      <c r="W3628" s="51"/>
      <c r="X3628" s="51"/>
      <c r="Y3628" s="51"/>
      <c r="Z3628" s="51"/>
      <c r="AA3628" s="51"/>
      <c r="AB3628" s="51"/>
      <c r="AC3628" s="51"/>
      <c r="AD3628" s="51"/>
      <c r="AE3628" s="51"/>
      <c r="AF3628" s="51"/>
    </row>
    <row r="3629" spans="1:32">
      <c r="A3629" s="51"/>
      <c r="B3629" s="51"/>
      <c r="C3629" s="51"/>
      <c r="D3629" s="51"/>
      <c r="E3629" s="51"/>
      <c r="F3629" s="51"/>
      <c r="G3629" s="51"/>
      <c r="H3629" s="51"/>
      <c r="I3629" s="51"/>
      <c r="J3629" s="51"/>
      <c r="K3629" s="51"/>
      <c r="L3629" s="51"/>
      <c r="M3629" s="51"/>
      <c r="N3629" s="51"/>
      <c r="O3629" s="51"/>
      <c r="P3629" s="51"/>
      <c r="Q3629" s="51"/>
      <c r="R3629" s="51"/>
      <c r="S3629" s="51"/>
      <c r="T3629" s="51"/>
      <c r="U3629" s="51"/>
      <c r="V3629" s="51"/>
      <c r="W3629" s="51"/>
      <c r="X3629" s="51"/>
      <c r="Y3629" s="51"/>
      <c r="Z3629" s="51"/>
      <c r="AA3629" s="51"/>
      <c r="AB3629" s="51"/>
      <c r="AC3629" s="51"/>
      <c r="AD3629" s="51"/>
      <c r="AE3629" s="51"/>
      <c r="AF3629" s="51"/>
    </row>
    <row r="3630" spans="1:32">
      <c r="A3630" s="51"/>
      <c r="B3630" s="51"/>
      <c r="C3630" s="51"/>
      <c r="D3630" s="51"/>
      <c r="E3630" s="51"/>
      <c r="F3630" s="51"/>
      <c r="G3630" s="51"/>
      <c r="H3630" s="51"/>
      <c r="I3630" s="51"/>
      <c r="J3630" s="51"/>
      <c r="K3630" s="51"/>
      <c r="L3630" s="51"/>
      <c r="M3630" s="51"/>
      <c r="N3630" s="51"/>
      <c r="O3630" s="51"/>
      <c r="P3630" s="51"/>
      <c r="Q3630" s="51"/>
      <c r="R3630" s="51"/>
      <c r="S3630" s="51"/>
      <c r="T3630" s="51"/>
      <c r="U3630" s="51"/>
      <c r="V3630" s="51"/>
      <c r="W3630" s="51"/>
      <c r="X3630" s="51"/>
      <c r="Y3630" s="51"/>
      <c r="Z3630" s="51"/>
      <c r="AA3630" s="51"/>
      <c r="AB3630" s="51"/>
      <c r="AC3630" s="51"/>
      <c r="AD3630" s="51"/>
      <c r="AE3630" s="51"/>
      <c r="AF3630" s="51"/>
    </row>
    <row r="3631" spans="1:32">
      <c r="A3631" s="51"/>
      <c r="B3631" s="51"/>
      <c r="C3631" s="51"/>
      <c r="D3631" s="51"/>
      <c r="E3631" s="51"/>
      <c r="F3631" s="51"/>
      <c r="G3631" s="51"/>
      <c r="H3631" s="51"/>
      <c r="I3631" s="51"/>
      <c r="J3631" s="51"/>
      <c r="K3631" s="51"/>
      <c r="L3631" s="51"/>
      <c r="M3631" s="51"/>
      <c r="N3631" s="51"/>
      <c r="O3631" s="51"/>
      <c r="P3631" s="51"/>
      <c r="Q3631" s="51"/>
      <c r="R3631" s="51"/>
      <c r="S3631" s="51"/>
      <c r="T3631" s="51"/>
      <c r="U3631" s="51"/>
      <c r="V3631" s="51"/>
      <c r="W3631" s="51"/>
      <c r="X3631" s="51"/>
      <c r="Y3631" s="51"/>
      <c r="Z3631" s="51"/>
      <c r="AA3631" s="51"/>
      <c r="AB3631" s="51"/>
      <c r="AC3631" s="51"/>
      <c r="AD3631" s="51"/>
      <c r="AE3631" s="51"/>
      <c r="AF3631" s="51"/>
    </row>
    <row r="3632" spans="1:32">
      <c r="A3632" s="51"/>
      <c r="B3632" s="51"/>
      <c r="C3632" s="51"/>
      <c r="D3632" s="51"/>
      <c r="E3632" s="51"/>
      <c r="F3632" s="51"/>
      <c r="G3632" s="51"/>
      <c r="H3632" s="51"/>
      <c r="I3632" s="51"/>
      <c r="J3632" s="51"/>
      <c r="K3632" s="51"/>
      <c r="L3632" s="51"/>
      <c r="M3632" s="51"/>
      <c r="N3632" s="51"/>
      <c r="O3632" s="51"/>
      <c r="P3632" s="51"/>
      <c r="Q3632" s="51"/>
      <c r="R3632" s="51"/>
      <c r="S3632" s="51"/>
      <c r="T3632" s="51"/>
      <c r="U3632" s="51"/>
      <c r="V3632" s="51"/>
      <c r="W3632" s="51"/>
      <c r="X3632" s="51"/>
      <c r="Y3632" s="51"/>
      <c r="Z3632" s="51"/>
      <c r="AA3632" s="51"/>
      <c r="AB3632" s="51"/>
      <c r="AC3632" s="51"/>
      <c r="AD3632" s="51"/>
      <c r="AE3632" s="51"/>
      <c r="AF3632" s="51"/>
    </row>
    <row r="3633" spans="1:32">
      <c r="A3633" s="51"/>
      <c r="B3633" s="51"/>
      <c r="C3633" s="51"/>
      <c r="D3633" s="51"/>
      <c r="E3633" s="51"/>
      <c r="F3633" s="51"/>
      <c r="G3633" s="51"/>
      <c r="H3633" s="51"/>
      <c r="I3633" s="51"/>
      <c r="J3633" s="51"/>
      <c r="K3633" s="51"/>
      <c r="L3633" s="51"/>
      <c r="M3633" s="51"/>
      <c r="N3633" s="51"/>
      <c r="O3633" s="51"/>
      <c r="P3633" s="51"/>
      <c r="Q3633" s="51"/>
      <c r="R3633" s="51"/>
      <c r="S3633" s="51"/>
      <c r="T3633" s="51"/>
      <c r="U3633" s="51"/>
      <c r="V3633" s="51"/>
      <c r="W3633" s="51"/>
      <c r="X3633" s="51"/>
      <c r="Y3633" s="51"/>
      <c r="Z3633" s="51"/>
      <c r="AA3633" s="51"/>
      <c r="AB3633" s="51"/>
      <c r="AC3633" s="51"/>
      <c r="AD3633" s="51"/>
      <c r="AE3633" s="51"/>
      <c r="AF3633" s="51"/>
    </row>
    <row r="3634" spans="1:32">
      <c r="A3634" s="51"/>
      <c r="B3634" s="51"/>
      <c r="C3634" s="51"/>
      <c r="D3634" s="51"/>
      <c r="E3634" s="51"/>
      <c r="F3634" s="51"/>
      <c r="G3634" s="51"/>
      <c r="H3634" s="51"/>
      <c r="I3634" s="51"/>
      <c r="J3634" s="51"/>
      <c r="K3634" s="51"/>
      <c r="L3634" s="51"/>
      <c r="M3634" s="51"/>
      <c r="N3634" s="51"/>
      <c r="O3634" s="51"/>
      <c r="P3634" s="51"/>
      <c r="Q3634" s="51"/>
      <c r="R3634" s="51"/>
      <c r="S3634" s="51"/>
      <c r="T3634" s="51"/>
      <c r="U3634" s="51"/>
      <c r="V3634" s="51"/>
      <c r="W3634" s="51"/>
      <c r="X3634" s="51"/>
      <c r="Y3634" s="51"/>
      <c r="Z3634" s="51"/>
      <c r="AA3634" s="51"/>
      <c r="AB3634" s="51"/>
      <c r="AC3634" s="51"/>
      <c r="AD3634" s="51"/>
      <c r="AE3634" s="51"/>
      <c r="AF3634" s="51"/>
    </row>
    <row r="3635" spans="1:32">
      <c r="A3635" s="51"/>
      <c r="B3635" s="51"/>
      <c r="C3635" s="51"/>
      <c r="D3635" s="51"/>
      <c r="E3635" s="51"/>
      <c r="F3635" s="51"/>
      <c r="G3635" s="51"/>
      <c r="H3635" s="51"/>
      <c r="I3635" s="51"/>
      <c r="J3635" s="51"/>
      <c r="K3635" s="51"/>
      <c r="L3635" s="51"/>
      <c r="M3635" s="51"/>
      <c r="N3635" s="51"/>
      <c r="O3635" s="51"/>
      <c r="P3635" s="51"/>
      <c r="Q3635" s="51"/>
      <c r="R3635" s="51"/>
      <c r="S3635" s="51"/>
      <c r="T3635" s="51"/>
      <c r="U3635" s="51"/>
      <c r="V3635" s="51"/>
      <c r="W3635" s="51"/>
      <c r="X3635" s="51"/>
      <c r="Y3635" s="51"/>
      <c r="Z3635" s="51"/>
      <c r="AA3635" s="51"/>
      <c r="AB3635" s="51"/>
      <c r="AC3635" s="51"/>
      <c r="AD3635" s="51"/>
      <c r="AE3635" s="51"/>
      <c r="AF3635" s="51"/>
    </row>
    <row r="3636" spans="1:32">
      <c r="A3636" s="51"/>
      <c r="B3636" s="51"/>
      <c r="C3636" s="51"/>
      <c r="D3636" s="51"/>
      <c r="E3636" s="51"/>
      <c r="F3636" s="51"/>
      <c r="G3636" s="51"/>
      <c r="H3636" s="51"/>
      <c r="I3636" s="51"/>
      <c r="J3636" s="51"/>
      <c r="K3636" s="51"/>
      <c r="L3636" s="51"/>
      <c r="M3636" s="51"/>
      <c r="N3636" s="51"/>
      <c r="O3636" s="51"/>
      <c r="P3636" s="51"/>
      <c r="Q3636" s="51"/>
      <c r="R3636" s="51"/>
      <c r="S3636" s="51"/>
      <c r="T3636" s="51"/>
      <c r="U3636" s="51"/>
      <c r="V3636" s="51"/>
      <c r="W3636" s="51"/>
      <c r="X3636" s="51"/>
      <c r="Y3636" s="51"/>
      <c r="Z3636" s="51"/>
      <c r="AA3636" s="51"/>
      <c r="AB3636" s="51"/>
      <c r="AC3636" s="51"/>
      <c r="AD3636" s="51"/>
      <c r="AE3636" s="51"/>
      <c r="AF3636" s="51"/>
    </row>
    <row r="3637" spans="1:32">
      <c r="A3637" s="51"/>
      <c r="B3637" s="51"/>
      <c r="C3637" s="51"/>
      <c r="D3637" s="51"/>
      <c r="E3637" s="51"/>
      <c r="F3637" s="51"/>
      <c r="G3637" s="51"/>
      <c r="H3637" s="51"/>
      <c r="I3637" s="51"/>
      <c r="J3637" s="51"/>
      <c r="K3637" s="51"/>
      <c r="L3637" s="51"/>
      <c r="M3637" s="51"/>
      <c r="N3637" s="51"/>
      <c r="O3637" s="51"/>
      <c r="P3637" s="51"/>
      <c r="Q3637" s="51"/>
      <c r="R3637" s="51"/>
      <c r="S3637" s="51"/>
      <c r="T3637" s="51"/>
      <c r="U3637" s="51"/>
      <c r="V3637" s="51"/>
      <c r="W3637" s="51"/>
      <c r="X3637" s="51"/>
      <c r="Y3637" s="51"/>
      <c r="Z3637" s="51"/>
      <c r="AA3637" s="51"/>
      <c r="AB3637" s="51"/>
      <c r="AC3637" s="51"/>
      <c r="AD3637" s="51"/>
      <c r="AE3637" s="51"/>
      <c r="AF3637" s="51"/>
    </row>
    <row r="3638" spans="1:32">
      <c r="A3638" s="51"/>
      <c r="B3638" s="51"/>
      <c r="C3638" s="51"/>
      <c r="D3638" s="51"/>
      <c r="E3638" s="51"/>
      <c r="F3638" s="51"/>
      <c r="G3638" s="51"/>
      <c r="H3638" s="51"/>
      <c r="I3638" s="51"/>
      <c r="J3638" s="51"/>
      <c r="K3638" s="51"/>
      <c r="L3638" s="51"/>
      <c r="M3638" s="51"/>
      <c r="N3638" s="51"/>
      <c r="O3638" s="51"/>
      <c r="P3638" s="51"/>
      <c r="Q3638" s="51"/>
      <c r="R3638" s="51"/>
      <c r="S3638" s="51"/>
      <c r="T3638" s="51"/>
      <c r="U3638" s="51"/>
      <c r="V3638" s="51"/>
      <c r="W3638" s="51"/>
      <c r="X3638" s="51"/>
      <c r="Y3638" s="51"/>
      <c r="Z3638" s="51"/>
      <c r="AA3638" s="51"/>
      <c r="AB3638" s="51"/>
      <c r="AC3638" s="51"/>
      <c r="AD3638" s="51"/>
      <c r="AE3638" s="51"/>
      <c r="AF3638" s="51"/>
    </row>
    <row r="3639" spans="1:32">
      <c r="A3639" s="51"/>
      <c r="B3639" s="51"/>
      <c r="C3639" s="51"/>
      <c r="D3639" s="51"/>
      <c r="E3639" s="51"/>
      <c r="F3639" s="51"/>
      <c r="G3639" s="51"/>
      <c r="H3639" s="51"/>
      <c r="I3639" s="51"/>
      <c r="J3639" s="51"/>
      <c r="K3639" s="51"/>
      <c r="L3639" s="51"/>
      <c r="M3639" s="51"/>
      <c r="N3639" s="51"/>
      <c r="O3639" s="51"/>
      <c r="P3639" s="51"/>
      <c r="Q3639" s="51"/>
      <c r="R3639" s="51"/>
      <c r="S3639" s="51"/>
      <c r="T3639" s="51"/>
      <c r="U3639" s="51"/>
      <c r="V3639" s="51"/>
      <c r="W3639" s="51"/>
      <c r="X3639" s="51"/>
      <c r="Y3639" s="51"/>
      <c r="Z3639" s="51"/>
      <c r="AA3639" s="51"/>
      <c r="AB3639" s="51"/>
      <c r="AC3639" s="51"/>
      <c r="AD3639" s="51"/>
      <c r="AE3639" s="51"/>
      <c r="AF3639" s="51"/>
    </row>
    <row r="3640" spans="1:32">
      <c r="A3640" s="51"/>
      <c r="B3640" s="51"/>
      <c r="C3640" s="51"/>
      <c r="D3640" s="51"/>
      <c r="E3640" s="51"/>
      <c r="F3640" s="51"/>
      <c r="G3640" s="51"/>
      <c r="H3640" s="51"/>
      <c r="I3640" s="51"/>
      <c r="J3640" s="51"/>
      <c r="K3640" s="51"/>
      <c r="L3640" s="51"/>
      <c r="M3640" s="51"/>
      <c r="N3640" s="51"/>
      <c r="O3640" s="51"/>
      <c r="P3640" s="51"/>
      <c r="Q3640" s="51"/>
      <c r="R3640" s="51"/>
      <c r="S3640" s="51"/>
      <c r="T3640" s="51"/>
      <c r="U3640" s="51"/>
      <c r="V3640" s="51"/>
      <c r="W3640" s="51"/>
      <c r="X3640" s="51"/>
      <c r="Y3640" s="51"/>
      <c r="Z3640" s="51"/>
      <c r="AA3640" s="51"/>
      <c r="AB3640" s="51"/>
      <c r="AC3640" s="51"/>
      <c r="AD3640" s="51"/>
      <c r="AE3640" s="51"/>
      <c r="AF3640" s="51"/>
    </row>
    <row r="3641" spans="1:32">
      <c r="A3641" s="51"/>
      <c r="B3641" s="51"/>
      <c r="C3641" s="51"/>
      <c r="D3641" s="51"/>
      <c r="E3641" s="51"/>
      <c r="F3641" s="51"/>
      <c r="G3641" s="51"/>
      <c r="H3641" s="51"/>
      <c r="I3641" s="51"/>
      <c r="J3641" s="51"/>
      <c r="K3641" s="51"/>
      <c r="L3641" s="51"/>
      <c r="M3641" s="51"/>
      <c r="N3641" s="51"/>
      <c r="O3641" s="51"/>
      <c r="P3641" s="51"/>
      <c r="Q3641" s="51"/>
      <c r="R3641" s="51"/>
      <c r="S3641" s="51"/>
      <c r="T3641" s="51"/>
      <c r="U3641" s="51"/>
      <c r="V3641" s="51"/>
      <c r="W3641" s="51"/>
      <c r="X3641" s="51"/>
      <c r="Y3641" s="51"/>
      <c r="Z3641" s="51"/>
      <c r="AA3641" s="51"/>
      <c r="AB3641" s="51"/>
      <c r="AC3641" s="51"/>
      <c r="AD3641" s="51"/>
      <c r="AE3641" s="51"/>
      <c r="AF3641" s="51"/>
    </row>
    <row r="3642" spans="1:32">
      <c r="A3642" s="51"/>
      <c r="B3642" s="51"/>
      <c r="C3642" s="51"/>
      <c r="D3642" s="51"/>
      <c r="E3642" s="51"/>
      <c r="F3642" s="51"/>
      <c r="G3642" s="51"/>
      <c r="H3642" s="51"/>
      <c r="I3642" s="51"/>
      <c r="J3642" s="51"/>
      <c r="K3642" s="51"/>
      <c r="L3642" s="51"/>
      <c r="M3642" s="51"/>
      <c r="N3642" s="51"/>
      <c r="O3642" s="51"/>
      <c r="P3642" s="51"/>
      <c r="Q3642" s="51"/>
      <c r="R3642" s="51"/>
      <c r="S3642" s="51"/>
      <c r="T3642" s="51"/>
      <c r="U3642" s="51"/>
      <c r="V3642" s="51"/>
      <c r="W3642" s="51"/>
      <c r="X3642" s="51"/>
      <c r="Y3642" s="51"/>
      <c r="Z3642" s="51"/>
      <c r="AA3642" s="51"/>
      <c r="AB3642" s="51"/>
      <c r="AC3642" s="51"/>
      <c r="AD3642" s="51"/>
      <c r="AE3642" s="51"/>
      <c r="AF3642" s="51"/>
    </row>
    <row r="3643" spans="1:32">
      <c r="A3643" s="51"/>
      <c r="B3643" s="51"/>
      <c r="C3643" s="51"/>
      <c r="D3643" s="51"/>
      <c r="E3643" s="51"/>
      <c r="F3643" s="51"/>
      <c r="G3643" s="51"/>
      <c r="H3643" s="51"/>
      <c r="I3643" s="51"/>
      <c r="J3643" s="51"/>
      <c r="K3643" s="51"/>
      <c r="L3643" s="51"/>
      <c r="M3643" s="51"/>
      <c r="N3643" s="51"/>
      <c r="O3643" s="51"/>
      <c r="P3643" s="51"/>
      <c r="Q3643" s="51"/>
      <c r="R3643" s="51"/>
      <c r="S3643" s="51"/>
      <c r="T3643" s="51"/>
      <c r="U3643" s="51"/>
      <c r="V3643" s="51"/>
      <c r="W3643" s="51"/>
      <c r="X3643" s="51"/>
      <c r="Y3643" s="51"/>
      <c r="Z3643" s="51"/>
      <c r="AA3643" s="51"/>
      <c r="AB3643" s="51"/>
      <c r="AC3643" s="51"/>
      <c r="AD3643" s="51"/>
      <c r="AE3643" s="51"/>
      <c r="AF3643" s="51"/>
    </row>
    <row r="3644" spans="1:32">
      <c r="A3644" s="51"/>
      <c r="B3644" s="51"/>
      <c r="C3644" s="51"/>
      <c r="D3644" s="51"/>
      <c r="E3644" s="51"/>
      <c r="F3644" s="51"/>
      <c r="G3644" s="51"/>
      <c r="H3644" s="51"/>
      <c r="I3644" s="51"/>
      <c r="J3644" s="51"/>
      <c r="K3644" s="51"/>
      <c r="L3644" s="51"/>
      <c r="M3644" s="51"/>
      <c r="N3644" s="51"/>
      <c r="O3644" s="51"/>
      <c r="P3644" s="51"/>
      <c r="Q3644" s="51"/>
      <c r="R3644" s="51"/>
      <c r="S3644" s="51"/>
      <c r="T3644" s="51"/>
      <c r="U3644" s="51"/>
      <c r="V3644" s="51"/>
      <c r="W3644" s="51"/>
      <c r="X3644" s="51"/>
      <c r="Y3644" s="51"/>
      <c r="Z3644" s="51"/>
      <c r="AA3644" s="51"/>
      <c r="AB3644" s="51"/>
      <c r="AC3644" s="51"/>
      <c r="AD3644" s="51"/>
      <c r="AE3644" s="51"/>
      <c r="AF3644" s="51"/>
    </row>
    <row r="3645" spans="1:32">
      <c r="A3645" s="51"/>
      <c r="B3645" s="51"/>
      <c r="C3645" s="51"/>
      <c r="D3645" s="51"/>
      <c r="E3645" s="51"/>
      <c r="F3645" s="51"/>
      <c r="G3645" s="51"/>
      <c r="H3645" s="51"/>
      <c r="I3645" s="51"/>
      <c r="J3645" s="51"/>
      <c r="K3645" s="51"/>
      <c r="L3645" s="51"/>
      <c r="M3645" s="51"/>
      <c r="N3645" s="51"/>
      <c r="O3645" s="51"/>
      <c r="P3645" s="51"/>
      <c r="Q3645" s="51"/>
      <c r="R3645" s="51"/>
      <c r="S3645" s="51"/>
      <c r="T3645" s="51"/>
      <c r="U3645" s="51"/>
      <c r="V3645" s="51"/>
      <c r="W3645" s="51"/>
      <c r="X3645" s="51"/>
      <c r="Y3645" s="51"/>
      <c r="Z3645" s="51"/>
      <c r="AA3645" s="51"/>
      <c r="AB3645" s="51"/>
      <c r="AC3645" s="51"/>
      <c r="AD3645" s="51"/>
      <c r="AE3645" s="51"/>
      <c r="AF3645" s="51"/>
    </row>
    <row r="3646" spans="1:32">
      <c r="A3646" s="51"/>
      <c r="B3646" s="51"/>
      <c r="C3646" s="51"/>
      <c r="D3646" s="51"/>
      <c r="E3646" s="51"/>
      <c r="F3646" s="51"/>
      <c r="G3646" s="51"/>
      <c r="H3646" s="51"/>
      <c r="I3646" s="51"/>
      <c r="J3646" s="51"/>
      <c r="K3646" s="51"/>
      <c r="L3646" s="51"/>
      <c r="M3646" s="51"/>
      <c r="N3646" s="51"/>
      <c r="O3646" s="51"/>
      <c r="P3646" s="51"/>
      <c r="Q3646" s="51"/>
      <c r="R3646" s="51"/>
      <c r="S3646" s="51"/>
      <c r="T3646" s="51"/>
      <c r="U3646" s="51"/>
      <c r="V3646" s="51"/>
      <c r="W3646" s="51"/>
      <c r="X3646" s="51"/>
      <c r="Y3646" s="51"/>
      <c r="Z3646" s="51"/>
      <c r="AA3646" s="51"/>
      <c r="AB3646" s="51"/>
      <c r="AC3646" s="51"/>
      <c r="AD3646" s="51"/>
      <c r="AE3646" s="51"/>
      <c r="AF3646" s="51"/>
    </row>
    <row r="3647" spans="1:32">
      <c r="A3647" s="51"/>
      <c r="B3647" s="51"/>
      <c r="C3647" s="51"/>
      <c r="D3647" s="51"/>
      <c r="E3647" s="51"/>
      <c r="F3647" s="51"/>
      <c r="G3647" s="51"/>
      <c r="H3647" s="51"/>
      <c r="I3647" s="51"/>
      <c r="J3647" s="51"/>
      <c r="K3647" s="51"/>
      <c r="L3647" s="51"/>
      <c r="M3647" s="51"/>
      <c r="N3647" s="51"/>
      <c r="O3647" s="51"/>
      <c r="P3647" s="51"/>
      <c r="Q3647" s="51"/>
      <c r="R3647" s="51"/>
      <c r="S3647" s="51"/>
      <c r="T3647" s="51"/>
      <c r="U3647" s="51"/>
      <c r="V3647" s="51"/>
      <c r="W3647" s="51"/>
      <c r="X3647" s="51"/>
      <c r="Y3647" s="51"/>
      <c r="Z3647" s="51"/>
      <c r="AA3647" s="51"/>
      <c r="AB3647" s="51"/>
      <c r="AC3647" s="51"/>
      <c r="AD3647" s="51"/>
      <c r="AE3647" s="51"/>
      <c r="AF3647" s="51"/>
    </row>
    <row r="3648" spans="1:32">
      <c r="A3648" s="51"/>
      <c r="B3648" s="51"/>
      <c r="C3648" s="51"/>
      <c r="D3648" s="51"/>
      <c r="E3648" s="51"/>
      <c r="F3648" s="51"/>
      <c r="G3648" s="51"/>
      <c r="H3648" s="51"/>
      <c r="I3648" s="51"/>
      <c r="J3648" s="51"/>
      <c r="K3648" s="51"/>
      <c r="L3648" s="51"/>
      <c r="M3648" s="51"/>
      <c r="N3648" s="51"/>
      <c r="O3648" s="51"/>
      <c r="P3648" s="51"/>
      <c r="Q3648" s="51"/>
      <c r="R3648" s="51"/>
      <c r="S3648" s="51"/>
      <c r="T3648" s="51"/>
      <c r="U3648" s="51"/>
      <c r="V3648" s="51"/>
      <c r="W3648" s="51"/>
      <c r="X3648" s="51"/>
      <c r="Y3648" s="51"/>
      <c r="Z3648" s="51"/>
      <c r="AA3648" s="51"/>
      <c r="AB3648" s="51"/>
      <c r="AC3648" s="51"/>
      <c r="AD3648" s="51"/>
      <c r="AE3648" s="51"/>
      <c r="AF3648" s="51"/>
    </row>
    <row r="3649" spans="1:32">
      <c r="A3649" s="51"/>
      <c r="B3649" s="51"/>
      <c r="C3649" s="51"/>
      <c r="D3649" s="51"/>
      <c r="E3649" s="51"/>
      <c r="F3649" s="51"/>
      <c r="G3649" s="51"/>
      <c r="H3649" s="51"/>
      <c r="I3649" s="51"/>
      <c r="J3649" s="51"/>
      <c r="K3649" s="51"/>
      <c r="L3649" s="51"/>
      <c r="M3649" s="51"/>
      <c r="N3649" s="51"/>
      <c r="O3649" s="51"/>
      <c r="P3649" s="51"/>
      <c r="Q3649" s="51"/>
      <c r="R3649" s="51"/>
      <c r="S3649" s="51"/>
      <c r="T3649" s="51"/>
      <c r="U3649" s="51"/>
      <c r="V3649" s="51"/>
      <c r="W3649" s="51"/>
      <c r="X3649" s="51"/>
      <c r="Y3649" s="51"/>
      <c r="Z3649" s="51"/>
      <c r="AA3649" s="51"/>
      <c r="AB3649" s="51"/>
      <c r="AC3649" s="51"/>
      <c r="AD3649" s="51"/>
      <c r="AE3649" s="51"/>
      <c r="AF3649" s="51"/>
    </row>
    <row r="3650" spans="1:32">
      <c r="A3650" s="51"/>
      <c r="B3650" s="51"/>
      <c r="C3650" s="51"/>
      <c r="D3650" s="51"/>
      <c r="E3650" s="51"/>
      <c r="F3650" s="51"/>
      <c r="G3650" s="51"/>
      <c r="H3650" s="51"/>
      <c r="I3650" s="51"/>
      <c r="J3650" s="51"/>
      <c r="K3650" s="51"/>
      <c r="L3650" s="51"/>
      <c r="M3650" s="51"/>
      <c r="N3650" s="51"/>
      <c r="O3650" s="51"/>
      <c r="P3650" s="51"/>
      <c r="Q3650" s="51"/>
      <c r="R3650" s="51"/>
      <c r="S3650" s="51"/>
      <c r="T3650" s="51"/>
      <c r="U3650" s="51"/>
      <c r="V3650" s="51"/>
      <c r="W3650" s="51"/>
      <c r="X3650" s="51"/>
      <c r="Y3650" s="51"/>
      <c r="Z3650" s="51"/>
      <c r="AA3650" s="51"/>
      <c r="AB3650" s="51"/>
      <c r="AC3650" s="51"/>
      <c r="AD3650" s="51"/>
      <c r="AE3650" s="51"/>
      <c r="AF3650" s="51"/>
    </row>
    <row r="3651" spans="1:32">
      <c r="A3651" s="51"/>
      <c r="B3651" s="51"/>
      <c r="C3651" s="51"/>
      <c r="D3651" s="51"/>
      <c r="E3651" s="51"/>
      <c r="F3651" s="51"/>
      <c r="G3651" s="51"/>
      <c r="H3651" s="51"/>
      <c r="I3651" s="51"/>
      <c r="J3651" s="51"/>
      <c r="K3651" s="51"/>
      <c r="L3651" s="51"/>
      <c r="M3651" s="51"/>
      <c r="N3651" s="51"/>
      <c r="O3651" s="51"/>
      <c r="P3651" s="51"/>
      <c r="Q3651" s="51"/>
      <c r="R3651" s="51"/>
      <c r="S3651" s="51"/>
      <c r="T3651" s="51"/>
      <c r="U3651" s="51"/>
      <c r="V3651" s="51"/>
      <c r="W3651" s="51"/>
      <c r="X3651" s="51"/>
      <c r="Y3651" s="51"/>
      <c r="Z3651" s="51"/>
      <c r="AA3651" s="51"/>
      <c r="AB3651" s="51"/>
      <c r="AC3651" s="51"/>
      <c r="AD3651" s="51"/>
      <c r="AE3651" s="51"/>
      <c r="AF3651" s="51"/>
    </row>
    <row r="3652" spans="1:32">
      <c r="A3652" s="51"/>
      <c r="B3652" s="51"/>
      <c r="C3652" s="51"/>
      <c r="D3652" s="51"/>
      <c r="E3652" s="51"/>
      <c r="F3652" s="51"/>
      <c r="G3652" s="51"/>
      <c r="H3652" s="51"/>
      <c r="I3652" s="51"/>
      <c r="J3652" s="51"/>
      <c r="K3652" s="51"/>
      <c r="L3652" s="51"/>
      <c r="M3652" s="51"/>
      <c r="N3652" s="51"/>
      <c r="O3652" s="51"/>
      <c r="P3652" s="51"/>
      <c r="Q3652" s="51"/>
      <c r="R3652" s="51"/>
      <c r="S3652" s="51"/>
      <c r="T3652" s="51"/>
      <c r="U3652" s="51"/>
      <c r="V3652" s="51"/>
      <c r="W3652" s="51"/>
      <c r="X3652" s="51"/>
      <c r="Y3652" s="51"/>
      <c r="Z3652" s="51"/>
      <c r="AA3652" s="51"/>
      <c r="AB3652" s="51"/>
      <c r="AC3652" s="51"/>
      <c r="AD3652" s="51"/>
      <c r="AE3652" s="51"/>
      <c r="AF3652" s="51"/>
    </row>
    <row r="3653" spans="1:32">
      <c r="A3653" s="51"/>
      <c r="B3653" s="51"/>
      <c r="C3653" s="51"/>
      <c r="D3653" s="51"/>
      <c r="E3653" s="51"/>
      <c r="F3653" s="51"/>
      <c r="G3653" s="51"/>
      <c r="H3653" s="51"/>
      <c r="I3653" s="51"/>
      <c r="J3653" s="51"/>
      <c r="K3653" s="51"/>
      <c r="L3653" s="51"/>
      <c r="M3653" s="51"/>
      <c r="N3653" s="51"/>
      <c r="O3653" s="51"/>
      <c r="P3653" s="51"/>
      <c r="Q3653" s="51"/>
      <c r="R3653" s="51"/>
      <c r="S3653" s="51"/>
      <c r="T3653" s="51"/>
      <c r="U3653" s="51"/>
      <c r="V3653" s="51"/>
      <c r="W3653" s="51"/>
      <c r="X3653" s="51"/>
      <c r="Y3653" s="51"/>
      <c r="Z3653" s="51"/>
      <c r="AA3653" s="51"/>
      <c r="AB3653" s="51"/>
      <c r="AC3653" s="51"/>
      <c r="AD3653" s="51"/>
      <c r="AE3653" s="51"/>
      <c r="AF3653" s="51"/>
    </row>
    <row r="3654" spans="1:32">
      <c r="A3654" s="51"/>
      <c r="B3654" s="51"/>
      <c r="C3654" s="51"/>
      <c r="D3654" s="51"/>
      <c r="E3654" s="51"/>
      <c r="F3654" s="51"/>
      <c r="G3654" s="51"/>
      <c r="H3654" s="51"/>
      <c r="I3654" s="51"/>
      <c r="J3654" s="51"/>
      <c r="K3654" s="51"/>
      <c r="L3654" s="51"/>
      <c r="M3654" s="51"/>
      <c r="N3654" s="51"/>
      <c r="O3654" s="51"/>
      <c r="P3654" s="51"/>
      <c r="Q3654" s="51"/>
      <c r="R3654" s="51"/>
      <c r="S3654" s="51"/>
      <c r="T3654" s="51"/>
      <c r="U3654" s="51"/>
      <c r="V3654" s="51"/>
      <c r="W3654" s="51"/>
      <c r="X3654" s="51"/>
      <c r="Y3654" s="51"/>
      <c r="Z3654" s="51"/>
      <c r="AA3654" s="51"/>
      <c r="AB3654" s="51"/>
      <c r="AC3654" s="51"/>
      <c r="AD3654" s="51"/>
      <c r="AE3654" s="51"/>
      <c r="AF3654" s="51"/>
    </row>
    <row r="3655" spans="1:32">
      <c r="A3655" s="51"/>
      <c r="B3655" s="51"/>
      <c r="C3655" s="51"/>
      <c r="D3655" s="51"/>
      <c r="E3655" s="51"/>
      <c r="F3655" s="51"/>
      <c r="G3655" s="51"/>
      <c r="H3655" s="51"/>
      <c r="I3655" s="51"/>
      <c r="J3655" s="51"/>
      <c r="K3655" s="51"/>
      <c r="L3655" s="51"/>
      <c r="M3655" s="51"/>
      <c r="N3655" s="51"/>
      <c r="O3655" s="51"/>
      <c r="P3655" s="51"/>
      <c r="Q3655" s="51"/>
      <c r="R3655" s="51"/>
      <c r="S3655" s="51"/>
      <c r="T3655" s="51"/>
      <c r="U3655" s="51"/>
      <c r="V3655" s="51"/>
      <c r="W3655" s="51"/>
      <c r="X3655" s="51"/>
      <c r="Y3655" s="51"/>
      <c r="Z3655" s="51"/>
      <c r="AA3655" s="51"/>
      <c r="AB3655" s="51"/>
      <c r="AC3655" s="51"/>
      <c r="AD3655" s="51"/>
      <c r="AE3655" s="51"/>
      <c r="AF3655" s="51"/>
    </row>
    <row r="3656" spans="1:32">
      <c r="A3656" s="51"/>
      <c r="B3656" s="51"/>
      <c r="C3656" s="51"/>
      <c r="D3656" s="51"/>
      <c r="E3656" s="51"/>
      <c r="F3656" s="51"/>
      <c r="G3656" s="51"/>
      <c r="H3656" s="51"/>
      <c r="I3656" s="51"/>
      <c r="J3656" s="51"/>
      <c r="K3656" s="51"/>
      <c r="L3656" s="51"/>
      <c r="M3656" s="51"/>
      <c r="N3656" s="51"/>
      <c r="O3656" s="51"/>
      <c r="P3656" s="51"/>
      <c r="Q3656" s="51"/>
      <c r="R3656" s="51"/>
      <c r="S3656" s="51"/>
      <c r="T3656" s="51"/>
      <c r="U3656" s="51"/>
      <c r="V3656" s="51"/>
      <c r="W3656" s="51"/>
      <c r="X3656" s="51"/>
      <c r="Y3656" s="51"/>
      <c r="Z3656" s="51"/>
      <c r="AA3656" s="51"/>
      <c r="AB3656" s="51"/>
      <c r="AC3656" s="51"/>
      <c r="AD3656" s="51"/>
      <c r="AE3656" s="51"/>
      <c r="AF3656" s="51"/>
    </row>
    <row r="3657" spans="1:32">
      <c r="A3657" s="51"/>
      <c r="B3657" s="51"/>
      <c r="C3657" s="51"/>
      <c r="D3657" s="51"/>
      <c r="E3657" s="51"/>
      <c r="F3657" s="51"/>
      <c r="G3657" s="51"/>
      <c r="H3657" s="51"/>
      <c r="I3657" s="51"/>
      <c r="J3657" s="51"/>
      <c r="K3657" s="51"/>
      <c r="L3657" s="51"/>
      <c r="M3657" s="51"/>
      <c r="N3657" s="51"/>
      <c r="O3657" s="51"/>
      <c r="P3657" s="51"/>
      <c r="Q3657" s="51"/>
      <c r="R3657" s="51"/>
      <c r="S3657" s="51"/>
      <c r="T3657" s="51"/>
      <c r="U3657" s="51"/>
      <c r="V3657" s="51"/>
      <c r="W3657" s="51"/>
      <c r="X3657" s="51"/>
      <c r="Y3657" s="51"/>
      <c r="Z3657" s="51"/>
      <c r="AA3657" s="51"/>
      <c r="AB3657" s="51"/>
      <c r="AC3657" s="51"/>
      <c r="AD3657" s="51"/>
      <c r="AE3657" s="51"/>
      <c r="AF3657" s="51"/>
    </row>
    <row r="3658" spans="1:32">
      <c r="A3658" s="51"/>
      <c r="B3658" s="51"/>
      <c r="C3658" s="51"/>
      <c r="D3658" s="51"/>
      <c r="E3658" s="51"/>
      <c r="F3658" s="51"/>
      <c r="G3658" s="51"/>
      <c r="H3658" s="51"/>
      <c r="I3658" s="51"/>
      <c r="J3658" s="51"/>
      <c r="K3658" s="51"/>
      <c r="L3658" s="51"/>
      <c r="M3658" s="51"/>
      <c r="N3658" s="51"/>
      <c r="O3658" s="51"/>
      <c r="P3658" s="51"/>
      <c r="Q3658" s="51"/>
      <c r="R3658" s="51"/>
      <c r="S3658" s="51"/>
      <c r="T3658" s="51"/>
      <c r="U3658" s="51"/>
      <c r="V3658" s="51"/>
      <c r="W3658" s="51"/>
      <c r="X3658" s="51"/>
      <c r="Y3658" s="51"/>
      <c r="Z3658" s="51"/>
      <c r="AA3658" s="51"/>
      <c r="AB3658" s="51"/>
      <c r="AC3658" s="51"/>
      <c r="AD3658" s="51"/>
      <c r="AE3658" s="51"/>
      <c r="AF3658" s="51"/>
    </row>
    <row r="3659" spans="1:32">
      <c r="A3659" s="51"/>
      <c r="B3659" s="51"/>
      <c r="C3659" s="51"/>
      <c r="D3659" s="51"/>
      <c r="E3659" s="51"/>
      <c r="F3659" s="51"/>
      <c r="G3659" s="51"/>
      <c r="H3659" s="51"/>
      <c r="I3659" s="51"/>
      <c r="J3659" s="51"/>
      <c r="K3659" s="51"/>
      <c r="L3659" s="51"/>
      <c r="M3659" s="51"/>
      <c r="N3659" s="51"/>
      <c r="O3659" s="51"/>
      <c r="P3659" s="51"/>
      <c r="Q3659" s="51"/>
      <c r="R3659" s="51"/>
      <c r="S3659" s="51"/>
      <c r="T3659" s="51"/>
      <c r="U3659" s="51"/>
      <c r="V3659" s="51"/>
      <c r="W3659" s="51"/>
      <c r="X3659" s="51"/>
      <c r="Y3659" s="51"/>
      <c r="Z3659" s="51"/>
      <c r="AA3659" s="51"/>
      <c r="AB3659" s="51"/>
      <c r="AC3659" s="51"/>
      <c r="AD3659" s="51"/>
      <c r="AE3659" s="51"/>
      <c r="AF3659" s="51"/>
    </row>
    <row r="3660" spans="1:32">
      <c r="A3660" s="51"/>
      <c r="B3660" s="51"/>
      <c r="C3660" s="51"/>
      <c r="D3660" s="51"/>
      <c r="E3660" s="51"/>
      <c r="F3660" s="51"/>
      <c r="G3660" s="51"/>
      <c r="H3660" s="51"/>
      <c r="I3660" s="51"/>
      <c r="J3660" s="51"/>
      <c r="K3660" s="51"/>
      <c r="L3660" s="51"/>
      <c r="M3660" s="51"/>
      <c r="N3660" s="51"/>
      <c r="O3660" s="51"/>
      <c r="P3660" s="51"/>
      <c r="Q3660" s="51"/>
      <c r="R3660" s="51"/>
      <c r="S3660" s="51"/>
      <c r="T3660" s="51"/>
      <c r="U3660" s="51"/>
      <c r="V3660" s="51"/>
      <c r="W3660" s="51"/>
      <c r="X3660" s="51"/>
      <c r="Y3660" s="51"/>
      <c r="Z3660" s="51"/>
      <c r="AA3660" s="51"/>
      <c r="AB3660" s="51"/>
      <c r="AC3660" s="51"/>
      <c r="AD3660" s="51"/>
      <c r="AE3660" s="51"/>
      <c r="AF3660" s="51"/>
    </row>
    <row r="3661" spans="1:32">
      <c r="A3661" s="51"/>
      <c r="B3661" s="51"/>
      <c r="C3661" s="51"/>
      <c r="D3661" s="51"/>
      <c r="E3661" s="51"/>
      <c r="F3661" s="51"/>
      <c r="G3661" s="51"/>
      <c r="H3661" s="51"/>
      <c r="I3661" s="51"/>
      <c r="J3661" s="51"/>
      <c r="K3661" s="51"/>
      <c r="L3661" s="51"/>
      <c r="M3661" s="51"/>
      <c r="N3661" s="51"/>
      <c r="O3661" s="51"/>
      <c r="P3661" s="51"/>
      <c r="Q3661" s="51"/>
      <c r="R3661" s="51"/>
      <c r="S3661" s="51"/>
      <c r="T3661" s="51"/>
      <c r="U3661" s="51"/>
      <c r="V3661" s="51"/>
      <c r="W3661" s="51"/>
      <c r="X3661" s="51"/>
      <c r="Y3661" s="51"/>
      <c r="Z3661" s="51"/>
      <c r="AA3661" s="51"/>
      <c r="AB3661" s="51"/>
      <c r="AC3661" s="51"/>
      <c r="AD3661" s="51"/>
      <c r="AE3661" s="51"/>
      <c r="AF3661" s="51"/>
    </row>
    <row r="3662" spans="1:32">
      <c r="A3662" s="51"/>
      <c r="B3662" s="51"/>
      <c r="C3662" s="51"/>
      <c r="D3662" s="51"/>
      <c r="E3662" s="51"/>
      <c r="F3662" s="51"/>
      <c r="G3662" s="51"/>
      <c r="H3662" s="51"/>
      <c r="I3662" s="51"/>
      <c r="J3662" s="51"/>
      <c r="K3662" s="51"/>
      <c r="L3662" s="51"/>
      <c r="M3662" s="51"/>
      <c r="N3662" s="51"/>
      <c r="O3662" s="51"/>
      <c r="P3662" s="51"/>
      <c r="Q3662" s="51"/>
      <c r="R3662" s="51"/>
      <c r="S3662" s="51"/>
      <c r="T3662" s="51"/>
      <c r="U3662" s="51"/>
      <c r="V3662" s="51"/>
      <c r="W3662" s="51"/>
      <c r="X3662" s="51"/>
      <c r="Y3662" s="51"/>
      <c r="Z3662" s="51"/>
      <c r="AA3662" s="51"/>
      <c r="AB3662" s="51"/>
      <c r="AC3662" s="51"/>
      <c r="AD3662" s="51"/>
      <c r="AE3662" s="51"/>
      <c r="AF3662" s="51"/>
    </row>
    <row r="3663" spans="1:32">
      <c r="A3663" s="51"/>
      <c r="B3663" s="51"/>
      <c r="C3663" s="51"/>
      <c r="D3663" s="51"/>
      <c r="E3663" s="51"/>
      <c r="F3663" s="51"/>
      <c r="G3663" s="51"/>
      <c r="H3663" s="51"/>
      <c r="I3663" s="51"/>
      <c r="J3663" s="51"/>
      <c r="K3663" s="51"/>
      <c r="L3663" s="51"/>
      <c r="M3663" s="51"/>
      <c r="N3663" s="51"/>
      <c r="O3663" s="51"/>
      <c r="P3663" s="51"/>
      <c r="Q3663" s="51"/>
      <c r="R3663" s="51"/>
      <c r="S3663" s="51"/>
      <c r="T3663" s="51"/>
      <c r="U3663" s="51"/>
      <c r="V3663" s="51"/>
      <c r="W3663" s="51"/>
      <c r="X3663" s="51"/>
      <c r="Y3663" s="51"/>
      <c r="Z3663" s="51"/>
      <c r="AA3663" s="51"/>
      <c r="AB3663" s="51"/>
      <c r="AC3663" s="51"/>
      <c r="AD3663" s="51"/>
      <c r="AE3663" s="51"/>
      <c r="AF3663" s="51"/>
    </row>
    <row r="3664" spans="1:32">
      <c r="A3664" s="51"/>
      <c r="B3664" s="51"/>
      <c r="C3664" s="51"/>
      <c r="D3664" s="51"/>
      <c r="E3664" s="51"/>
      <c r="F3664" s="51"/>
      <c r="G3664" s="51"/>
      <c r="H3664" s="51"/>
      <c r="I3664" s="51"/>
      <c r="J3664" s="51"/>
      <c r="K3664" s="51"/>
      <c r="L3664" s="51"/>
      <c r="M3664" s="51"/>
      <c r="N3664" s="51"/>
      <c r="O3664" s="51"/>
      <c r="P3664" s="51"/>
      <c r="Q3664" s="51"/>
      <c r="R3664" s="51"/>
      <c r="S3664" s="51"/>
      <c r="T3664" s="51"/>
      <c r="U3664" s="51"/>
      <c r="V3664" s="51"/>
      <c r="W3664" s="51"/>
      <c r="X3664" s="51"/>
      <c r="Y3664" s="51"/>
      <c r="Z3664" s="51"/>
      <c r="AA3664" s="51"/>
      <c r="AB3664" s="51"/>
      <c r="AC3664" s="51"/>
      <c r="AD3664" s="51"/>
      <c r="AE3664" s="51"/>
      <c r="AF3664" s="51"/>
    </row>
    <row r="3665" spans="1:32">
      <c r="A3665" s="51"/>
      <c r="B3665" s="51"/>
      <c r="C3665" s="51"/>
      <c r="D3665" s="51"/>
      <c r="E3665" s="51"/>
      <c r="F3665" s="51"/>
      <c r="G3665" s="51"/>
      <c r="H3665" s="51"/>
      <c r="I3665" s="51"/>
      <c r="J3665" s="51"/>
      <c r="K3665" s="51"/>
      <c r="L3665" s="51"/>
      <c r="M3665" s="51"/>
      <c r="N3665" s="51"/>
      <c r="O3665" s="51"/>
      <c r="P3665" s="51"/>
      <c r="Q3665" s="51"/>
      <c r="R3665" s="51"/>
      <c r="S3665" s="51"/>
      <c r="T3665" s="51"/>
      <c r="U3665" s="51"/>
      <c r="V3665" s="51"/>
      <c r="W3665" s="51"/>
      <c r="X3665" s="51"/>
      <c r="Y3665" s="51"/>
      <c r="Z3665" s="51"/>
      <c r="AA3665" s="51"/>
      <c r="AB3665" s="51"/>
      <c r="AC3665" s="51"/>
      <c r="AD3665" s="51"/>
      <c r="AE3665" s="51"/>
      <c r="AF3665" s="51"/>
    </row>
    <row r="3666" spans="1:32">
      <c r="A3666" s="51"/>
      <c r="B3666" s="51"/>
      <c r="C3666" s="51"/>
      <c r="D3666" s="51"/>
      <c r="E3666" s="51"/>
      <c r="F3666" s="51"/>
      <c r="G3666" s="51"/>
      <c r="H3666" s="51"/>
      <c r="I3666" s="51"/>
      <c r="J3666" s="51"/>
      <c r="K3666" s="51"/>
      <c r="L3666" s="51"/>
      <c r="M3666" s="51"/>
      <c r="N3666" s="51"/>
      <c r="O3666" s="51"/>
      <c r="P3666" s="51"/>
      <c r="Q3666" s="51"/>
      <c r="R3666" s="51"/>
      <c r="S3666" s="51"/>
      <c r="T3666" s="51"/>
      <c r="U3666" s="51"/>
      <c r="V3666" s="51"/>
      <c r="W3666" s="51"/>
      <c r="X3666" s="51"/>
      <c r="Y3666" s="51"/>
      <c r="Z3666" s="51"/>
      <c r="AA3666" s="51"/>
      <c r="AB3666" s="51"/>
      <c r="AC3666" s="51"/>
      <c r="AD3666" s="51"/>
      <c r="AE3666" s="51"/>
      <c r="AF3666" s="51"/>
    </row>
    <row r="3667" spans="1:32">
      <c r="A3667" s="51"/>
      <c r="B3667" s="51"/>
      <c r="C3667" s="51"/>
      <c r="D3667" s="51"/>
      <c r="E3667" s="51"/>
      <c r="F3667" s="51"/>
      <c r="G3667" s="51"/>
      <c r="H3667" s="51"/>
      <c r="I3667" s="51"/>
      <c r="J3667" s="51"/>
      <c r="K3667" s="51"/>
      <c r="L3667" s="51"/>
      <c r="M3667" s="51"/>
      <c r="N3667" s="51"/>
      <c r="O3667" s="51"/>
      <c r="P3667" s="51"/>
      <c r="Q3667" s="51"/>
      <c r="R3667" s="51"/>
      <c r="S3667" s="51"/>
      <c r="T3667" s="51"/>
      <c r="U3667" s="51"/>
      <c r="V3667" s="51"/>
      <c r="W3667" s="51"/>
      <c r="X3667" s="51"/>
      <c r="Y3667" s="51"/>
      <c r="Z3667" s="51"/>
      <c r="AA3667" s="51"/>
      <c r="AB3667" s="51"/>
      <c r="AC3667" s="51"/>
      <c r="AD3667" s="51"/>
      <c r="AE3667" s="51"/>
      <c r="AF3667" s="51"/>
    </row>
    <row r="3668" spans="1:32">
      <c r="A3668" s="51"/>
      <c r="B3668" s="51"/>
      <c r="C3668" s="51"/>
      <c r="D3668" s="51"/>
      <c r="E3668" s="51"/>
      <c r="F3668" s="51"/>
      <c r="G3668" s="51"/>
      <c r="H3668" s="51"/>
      <c r="I3668" s="51"/>
      <c r="J3668" s="51"/>
      <c r="K3668" s="51"/>
      <c r="L3668" s="51"/>
      <c r="M3668" s="51"/>
      <c r="N3668" s="51"/>
      <c r="O3668" s="51"/>
      <c r="P3668" s="51"/>
      <c r="Q3668" s="51"/>
      <c r="R3668" s="51"/>
      <c r="S3668" s="51"/>
      <c r="T3668" s="51"/>
      <c r="U3668" s="51"/>
      <c r="V3668" s="51"/>
      <c r="W3668" s="51"/>
      <c r="X3668" s="51"/>
      <c r="Y3668" s="51"/>
      <c r="Z3668" s="51"/>
      <c r="AA3668" s="51"/>
      <c r="AB3668" s="51"/>
      <c r="AC3668" s="51"/>
      <c r="AD3668" s="51"/>
      <c r="AE3668" s="51"/>
      <c r="AF3668" s="51"/>
    </row>
    <row r="3669" spans="1:32">
      <c r="A3669" s="51"/>
      <c r="B3669" s="51"/>
      <c r="C3669" s="51"/>
      <c r="D3669" s="51"/>
      <c r="E3669" s="51"/>
      <c r="F3669" s="51"/>
      <c r="G3669" s="51"/>
      <c r="H3669" s="51"/>
      <c r="I3669" s="51"/>
      <c r="J3669" s="51"/>
      <c r="K3669" s="51"/>
      <c r="L3669" s="51"/>
      <c r="M3669" s="51"/>
      <c r="N3669" s="51"/>
      <c r="O3669" s="51"/>
      <c r="P3669" s="51"/>
      <c r="Q3669" s="51"/>
      <c r="R3669" s="51"/>
      <c r="S3669" s="51"/>
      <c r="T3669" s="51"/>
      <c r="U3669" s="51"/>
      <c r="V3669" s="51"/>
      <c r="W3669" s="51"/>
      <c r="X3669" s="51"/>
      <c r="Y3669" s="51"/>
      <c r="Z3669" s="51"/>
      <c r="AA3669" s="51"/>
      <c r="AB3669" s="51"/>
      <c r="AC3669" s="51"/>
      <c r="AD3669" s="51"/>
      <c r="AE3669" s="51"/>
      <c r="AF3669" s="51"/>
    </row>
    <row r="3670" spans="1:32">
      <c r="A3670" s="51"/>
      <c r="B3670" s="51"/>
      <c r="C3670" s="51"/>
      <c r="D3670" s="51"/>
      <c r="E3670" s="51"/>
      <c r="F3670" s="51"/>
      <c r="G3670" s="51"/>
      <c r="H3670" s="51"/>
      <c r="I3670" s="51"/>
      <c r="J3670" s="51"/>
      <c r="K3670" s="51"/>
      <c r="L3670" s="51"/>
      <c r="M3670" s="51"/>
      <c r="N3670" s="51"/>
      <c r="O3670" s="51"/>
      <c r="P3670" s="51"/>
      <c r="Q3670" s="51"/>
      <c r="R3670" s="51"/>
      <c r="S3670" s="51"/>
      <c r="T3670" s="51"/>
      <c r="U3670" s="51"/>
      <c r="V3670" s="51"/>
      <c r="W3670" s="51"/>
      <c r="X3670" s="51"/>
      <c r="Y3670" s="51"/>
      <c r="Z3670" s="51"/>
      <c r="AA3670" s="51"/>
      <c r="AB3670" s="51"/>
      <c r="AC3670" s="51"/>
      <c r="AD3670" s="51"/>
      <c r="AE3670" s="51"/>
      <c r="AF3670" s="51"/>
    </row>
    <row r="3671" spans="1:32">
      <c r="A3671" s="51"/>
      <c r="B3671" s="51"/>
      <c r="C3671" s="51"/>
      <c r="D3671" s="51"/>
      <c r="E3671" s="51"/>
      <c r="F3671" s="51"/>
      <c r="G3671" s="51"/>
      <c r="H3671" s="51"/>
      <c r="I3671" s="51"/>
      <c r="J3671" s="51"/>
      <c r="K3671" s="51"/>
      <c r="L3671" s="51"/>
      <c r="M3671" s="51"/>
      <c r="N3671" s="51"/>
      <c r="O3671" s="51"/>
      <c r="P3671" s="51"/>
      <c r="Q3671" s="51"/>
      <c r="R3671" s="51"/>
      <c r="S3671" s="51"/>
      <c r="T3671" s="51"/>
      <c r="U3671" s="51"/>
      <c r="V3671" s="51"/>
      <c r="W3671" s="51"/>
      <c r="X3671" s="51"/>
      <c r="Y3671" s="51"/>
      <c r="Z3671" s="51"/>
      <c r="AA3671" s="51"/>
      <c r="AB3671" s="51"/>
      <c r="AC3671" s="51"/>
      <c r="AD3671" s="51"/>
      <c r="AE3671" s="51"/>
      <c r="AF3671" s="51"/>
    </row>
    <row r="3672" spans="1:32">
      <c r="A3672" s="51"/>
      <c r="B3672" s="51"/>
      <c r="C3672" s="51"/>
      <c r="D3672" s="51"/>
      <c r="E3672" s="51"/>
      <c r="F3672" s="51"/>
      <c r="G3672" s="51"/>
      <c r="H3672" s="51"/>
      <c r="I3672" s="51"/>
      <c r="J3672" s="51"/>
      <c r="K3672" s="51"/>
      <c r="L3672" s="51"/>
      <c r="M3672" s="51"/>
      <c r="N3672" s="51"/>
      <c r="O3672" s="51"/>
      <c r="P3672" s="51"/>
      <c r="Q3672" s="51"/>
      <c r="R3672" s="51"/>
      <c r="S3672" s="51"/>
      <c r="T3672" s="51"/>
      <c r="U3672" s="51"/>
      <c r="V3672" s="51"/>
      <c r="W3672" s="51"/>
      <c r="X3672" s="51"/>
      <c r="Y3672" s="51"/>
      <c r="Z3672" s="51"/>
      <c r="AA3672" s="51"/>
      <c r="AB3672" s="51"/>
      <c r="AC3672" s="51"/>
      <c r="AD3672" s="51"/>
      <c r="AE3672" s="51"/>
      <c r="AF3672" s="51"/>
    </row>
    <row r="3673" spans="1:32">
      <c r="A3673" s="51"/>
      <c r="B3673" s="51"/>
      <c r="C3673" s="51"/>
      <c r="D3673" s="51"/>
      <c r="E3673" s="51"/>
      <c r="F3673" s="51"/>
      <c r="G3673" s="51"/>
      <c r="H3673" s="51"/>
      <c r="I3673" s="51"/>
      <c r="J3673" s="51"/>
      <c r="K3673" s="51"/>
      <c r="L3673" s="51"/>
      <c r="M3673" s="51"/>
      <c r="N3673" s="51"/>
      <c r="O3673" s="51"/>
      <c r="P3673" s="51"/>
      <c r="Q3673" s="51"/>
      <c r="R3673" s="51"/>
      <c r="S3673" s="51"/>
      <c r="T3673" s="51"/>
      <c r="U3673" s="51"/>
      <c r="V3673" s="51"/>
      <c r="W3673" s="51"/>
      <c r="X3673" s="51"/>
      <c r="Y3673" s="51"/>
      <c r="Z3673" s="51"/>
      <c r="AA3673" s="51"/>
      <c r="AB3673" s="51"/>
      <c r="AC3673" s="51"/>
      <c r="AD3673" s="51"/>
      <c r="AE3673" s="51"/>
      <c r="AF3673" s="51"/>
    </row>
    <row r="3674" spans="1:32">
      <c r="A3674" s="51"/>
      <c r="B3674" s="51"/>
      <c r="C3674" s="51"/>
      <c r="D3674" s="51"/>
      <c r="E3674" s="51"/>
      <c r="F3674" s="51"/>
      <c r="G3674" s="51"/>
      <c r="H3674" s="51"/>
      <c r="I3674" s="51"/>
      <c r="J3674" s="51"/>
      <c r="K3674" s="51"/>
      <c r="L3674" s="51"/>
      <c r="M3674" s="51"/>
      <c r="N3674" s="51"/>
      <c r="O3674" s="51"/>
      <c r="P3674" s="51"/>
      <c r="Q3674" s="51"/>
      <c r="R3674" s="51"/>
      <c r="S3674" s="51"/>
      <c r="T3674" s="51"/>
      <c r="U3674" s="51"/>
      <c r="V3674" s="51"/>
      <c r="W3674" s="51"/>
      <c r="X3674" s="51"/>
      <c r="Y3674" s="51"/>
      <c r="Z3674" s="51"/>
      <c r="AA3674" s="51"/>
      <c r="AB3674" s="51"/>
      <c r="AC3674" s="51"/>
      <c r="AD3674" s="51"/>
      <c r="AE3674" s="51"/>
      <c r="AF3674" s="51"/>
    </row>
    <row r="3675" spans="1:32">
      <c r="A3675" s="51"/>
      <c r="B3675" s="51"/>
      <c r="C3675" s="51"/>
      <c r="D3675" s="51"/>
      <c r="E3675" s="51"/>
      <c r="F3675" s="51"/>
      <c r="G3675" s="51"/>
      <c r="H3675" s="51"/>
      <c r="I3675" s="51"/>
      <c r="J3675" s="51"/>
      <c r="K3675" s="51"/>
      <c r="L3675" s="51"/>
      <c r="M3675" s="51"/>
      <c r="N3675" s="51"/>
      <c r="O3675" s="51"/>
      <c r="P3675" s="51"/>
      <c r="Q3675" s="51"/>
      <c r="R3675" s="51"/>
      <c r="S3675" s="51"/>
      <c r="T3675" s="51"/>
      <c r="U3675" s="51"/>
      <c r="V3675" s="51"/>
      <c r="W3675" s="51"/>
      <c r="X3675" s="51"/>
      <c r="Y3675" s="51"/>
      <c r="Z3675" s="51"/>
      <c r="AA3675" s="51"/>
      <c r="AB3675" s="51"/>
      <c r="AC3675" s="51"/>
      <c r="AD3675" s="51"/>
      <c r="AE3675" s="51"/>
      <c r="AF3675" s="51"/>
    </row>
    <row r="3676" spans="1:32">
      <c r="A3676" s="51"/>
      <c r="B3676" s="51"/>
      <c r="C3676" s="51"/>
      <c r="D3676" s="51"/>
      <c r="E3676" s="51"/>
      <c r="F3676" s="51"/>
      <c r="G3676" s="51"/>
      <c r="H3676" s="51"/>
      <c r="I3676" s="51"/>
      <c r="J3676" s="51"/>
      <c r="K3676" s="51"/>
      <c r="L3676" s="51"/>
      <c r="M3676" s="51"/>
      <c r="N3676" s="51"/>
      <c r="O3676" s="51"/>
      <c r="P3676" s="51"/>
      <c r="Q3676" s="51"/>
      <c r="R3676" s="51"/>
      <c r="S3676" s="51"/>
      <c r="T3676" s="51"/>
      <c r="U3676" s="51"/>
      <c r="V3676" s="51"/>
      <c r="W3676" s="51"/>
      <c r="X3676" s="51"/>
      <c r="Y3676" s="51"/>
      <c r="Z3676" s="51"/>
      <c r="AA3676" s="51"/>
      <c r="AB3676" s="51"/>
      <c r="AC3676" s="51"/>
      <c r="AD3676" s="51"/>
      <c r="AE3676" s="51"/>
      <c r="AF3676" s="51"/>
    </row>
    <row r="3677" spans="1:32">
      <c r="A3677" s="51"/>
      <c r="B3677" s="51"/>
      <c r="C3677" s="51"/>
      <c r="D3677" s="51"/>
      <c r="E3677" s="51"/>
      <c r="F3677" s="51"/>
      <c r="G3677" s="51"/>
      <c r="H3677" s="51"/>
      <c r="I3677" s="51"/>
      <c r="J3677" s="51"/>
      <c r="K3677" s="51"/>
      <c r="L3677" s="51"/>
      <c r="M3677" s="51"/>
      <c r="N3677" s="51"/>
      <c r="O3677" s="51"/>
      <c r="P3677" s="51"/>
      <c r="Q3677" s="51"/>
      <c r="R3677" s="51"/>
      <c r="S3677" s="51"/>
      <c r="T3677" s="51"/>
      <c r="U3677" s="51"/>
      <c r="V3677" s="51"/>
      <c r="W3677" s="51"/>
      <c r="X3677" s="51"/>
      <c r="Y3677" s="51"/>
      <c r="Z3677" s="51"/>
      <c r="AA3677" s="51"/>
      <c r="AB3677" s="51"/>
      <c r="AC3677" s="51"/>
      <c r="AD3677" s="51"/>
      <c r="AE3677" s="51"/>
      <c r="AF3677" s="51"/>
    </row>
    <row r="3678" spans="1:32">
      <c r="A3678" s="51"/>
      <c r="B3678" s="51"/>
      <c r="C3678" s="51"/>
      <c r="D3678" s="51"/>
      <c r="E3678" s="51"/>
      <c r="F3678" s="51"/>
      <c r="G3678" s="51"/>
      <c r="H3678" s="51"/>
      <c r="I3678" s="51"/>
      <c r="J3678" s="51"/>
      <c r="K3678" s="51"/>
      <c r="L3678" s="51"/>
      <c r="M3678" s="51"/>
      <c r="N3678" s="51"/>
      <c r="O3678" s="51"/>
      <c r="P3678" s="51"/>
      <c r="Q3678" s="51"/>
      <c r="R3678" s="51"/>
      <c r="S3678" s="51"/>
      <c r="T3678" s="51"/>
      <c r="U3678" s="51"/>
      <c r="V3678" s="51"/>
      <c r="W3678" s="51"/>
      <c r="X3678" s="51"/>
      <c r="Y3678" s="51"/>
      <c r="Z3678" s="51"/>
      <c r="AA3678" s="51"/>
      <c r="AB3678" s="51"/>
      <c r="AC3678" s="51"/>
      <c r="AD3678" s="51"/>
      <c r="AE3678" s="51"/>
      <c r="AF3678" s="51"/>
    </row>
    <row r="3679" spans="1:32">
      <c r="A3679" s="51"/>
      <c r="B3679" s="51"/>
      <c r="C3679" s="51"/>
      <c r="D3679" s="51"/>
      <c r="E3679" s="51"/>
      <c r="F3679" s="51"/>
      <c r="G3679" s="51"/>
      <c r="H3679" s="51"/>
      <c r="I3679" s="51"/>
      <c r="J3679" s="51"/>
      <c r="K3679" s="51"/>
      <c r="L3679" s="51"/>
      <c r="M3679" s="51"/>
      <c r="N3679" s="51"/>
      <c r="O3679" s="51"/>
      <c r="P3679" s="51"/>
      <c r="Q3679" s="51"/>
      <c r="R3679" s="51"/>
      <c r="S3679" s="51"/>
      <c r="T3679" s="51"/>
      <c r="U3679" s="51"/>
      <c r="V3679" s="51"/>
      <c r="W3679" s="51"/>
      <c r="X3679" s="51"/>
      <c r="Y3679" s="51"/>
      <c r="Z3679" s="51"/>
      <c r="AA3679" s="51"/>
      <c r="AB3679" s="51"/>
      <c r="AC3679" s="51"/>
      <c r="AD3679" s="51"/>
      <c r="AE3679" s="51"/>
      <c r="AF3679" s="51"/>
    </row>
    <row r="3680" spans="1:32">
      <c r="A3680" s="51"/>
      <c r="B3680" s="51"/>
      <c r="C3680" s="51"/>
      <c r="D3680" s="51"/>
      <c r="E3680" s="51"/>
      <c r="F3680" s="51"/>
      <c r="G3680" s="51"/>
      <c r="H3680" s="51"/>
      <c r="I3680" s="51"/>
      <c r="J3680" s="51"/>
      <c r="K3680" s="51"/>
      <c r="L3680" s="51"/>
      <c r="M3680" s="51"/>
      <c r="N3680" s="51"/>
      <c r="O3680" s="51"/>
      <c r="P3680" s="51"/>
      <c r="Q3680" s="51"/>
      <c r="R3680" s="51"/>
      <c r="S3680" s="51"/>
      <c r="T3680" s="51"/>
      <c r="U3680" s="51"/>
      <c r="V3680" s="51"/>
      <c r="W3680" s="51"/>
      <c r="X3680" s="51"/>
      <c r="Y3680" s="51"/>
      <c r="Z3680" s="51"/>
      <c r="AA3680" s="51"/>
      <c r="AB3680" s="51"/>
      <c r="AC3680" s="51"/>
      <c r="AD3680" s="51"/>
      <c r="AE3680" s="51"/>
      <c r="AF3680" s="51"/>
    </row>
    <row r="3681" spans="1:32">
      <c r="A3681" s="51"/>
      <c r="B3681" s="51"/>
      <c r="C3681" s="51"/>
      <c r="D3681" s="51"/>
      <c r="E3681" s="51"/>
      <c r="F3681" s="51"/>
      <c r="G3681" s="51"/>
      <c r="H3681" s="51"/>
      <c r="I3681" s="51"/>
      <c r="J3681" s="51"/>
      <c r="K3681" s="51"/>
      <c r="L3681" s="51"/>
      <c r="M3681" s="51"/>
      <c r="N3681" s="51"/>
      <c r="O3681" s="51"/>
      <c r="P3681" s="51"/>
      <c r="Q3681" s="51"/>
      <c r="R3681" s="51"/>
      <c r="S3681" s="51"/>
      <c r="T3681" s="51"/>
      <c r="U3681" s="51"/>
      <c r="V3681" s="51"/>
      <c r="W3681" s="51"/>
      <c r="X3681" s="51"/>
      <c r="Y3681" s="51"/>
      <c r="Z3681" s="51"/>
      <c r="AA3681" s="51"/>
      <c r="AB3681" s="51"/>
      <c r="AC3681" s="51"/>
      <c r="AD3681" s="51"/>
      <c r="AE3681" s="51"/>
      <c r="AF3681" s="51"/>
    </row>
    <row r="3682" spans="1:32">
      <c r="A3682" s="51"/>
      <c r="B3682" s="51"/>
      <c r="C3682" s="51"/>
      <c r="D3682" s="51"/>
      <c r="E3682" s="51"/>
      <c r="F3682" s="51"/>
      <c r="G3682" s="51"/>
      <c r="H3682" s="51"/>
      <c r="I3682" s="51"/>
      <c r="J3682" s="51"/>
      <c r="K3682" s="51"/>
      <c r="L3682" s="51"/>
      <c r="M3682" s="51"/>
      <c r="N3682" s="51"/>
      <c r="O3682" s="51"/>
      <c r="P3682" s="51"/>
      <c r="Q3682" s="51"/>
      <c r="R3682" s="51"/>
      <c r="S3682" s="51"/>
      <c r="T3682" s="51"/>
      <c r="U3682" s="51"/>
      <c r="V3682" s="51"/>
      <c r="W3682" s="51"/>
      <c r="X3682" s="51"/>
      <c r="Y3682" s="51"/>
      <c r="Z3682" s="51"/>
      <c r="AA3682" s="51"/>
      <c r="AB3682" s="51"/>
      <c r="AC3682" s="51"/>
      <c r="AD3682" s="51"/>
      <c r="AE3682" s="51"/>
      <c r="AF3682" s="51"/>
    </row>
    <row r="3683" spans="1:32">
      <c r="A3683" s="51"/>
      <c r="B3683" s="51"/>
      <c r="C3683" s="51"/>
      <c r="D3683" s="51"/>
      <c r="E3683" s="51"/>
      <c r="F3683" s="51"/>
      <c r="G3683" s="51"/>
      <c r="H3683" s="51"/>
      <c r="I3683" s="51"/>
      <c r="J3683" s="51"/>
      <c r="K3683" s="51"/>
      <c r="L3683" s="51"/>
      <c r="M3683" s="51"/>
      <c r="N3683" s="51"/>
      <c r="O3683" s="51"/>
      <c r="P3683" s="51"/>
      <c r="Q3683" s="51"/>
      <c r="R3683" s="51"/>
      <c r="S3683" s="51"/>
      <c r="T3683" s="51"/>
      <c r="U3683" s="51"/>
      <c r="V3683" s="51"/>
      <c r="W3683" s="51"/>
      <c r="X3683" s="51"/>
      <c r="Y3683" s="51"/>
      <c r="Z3683" s="51"/>
      <c r="AA3683" s="51"/>
      <c r="AB3683" s="51"/>
      <c r="AC3683" s="51"/>
      <c r="AD3683" s="51"/>
      <c r="AE3683" s="51"/>
      <c r="AF3683" s="51"/>
    </row>
    <row r="3684" spans="1:32">
      <c r="A3684" s="51"/>
      <c r="B3684" s="51"/>
      <c r="C3684" s="51"/>
      <c r="D3684" s="51"/>
      <c r="E3684" s="51"/>
      <c r="F3684" s="51"/>
      <c r="G3684" s="51"/>
      <c r="H3684" s="51"/>
      <c r="I3684" s="51"/>
      <c r="J3684" s="51"/>
      <c r="K3684" s="51"/>
      <c r="L3684" s="51"/>
      <c r="M3684" s="51"/>
      <c r="N3684" s="51"/>
      <c r="O3684" s="51"/>
      <c r="P3684" s="51"/>
      <c r="Q3684" s="51"/>
      <c r="R3684" s="51"/>
      <c r="S3684" s="51"/>
      <c r="T3684" s="51"/>
      <c r="U3684" s="51"/>
      <c r="V3684" s="51"/>
      <c r="W3684" s="51"/>
      <c r="X3684" s="51"/>
      <c r="Y3684" s="51"/>
      <c r="Z3684" s="51"/>
      <c r="AA3684" s="51"/>
      <c r="AB3684" s="51"/>
      <c r="AC3684" s="51"/>
      <c r="AD3684" s="51"/>
      <c r="AE3684" s="51"/>
      <c r="AF3684" s="51"/>
    </row>
    <row r="3685" spans="1:32">
      <c r="A3685" s="51"/>
      <c r="B3685" s="51"/>
      <c r="C3685" s="51"/>
      <c r="D3685" s="51"/>
      <c r="E3685" s="51"/>
      <c r="F3685" s="51"/>
      <c r="G3685" s="51"/>
      <c r="H3685" s="51"/>
      <c r="I3685" s="51"/>
      <c r="J3685" s="51"/>
      <c r="K3685" s="51"/>
      <c r="L3685" s="51"/>
      <c r="M3685" s="51"/>
      <c r="N3685" s="51"/>
      <c r="O3685" s="51"/>
      <c r="P3685" s="51"/>
      <c r="Q3685" s="51"/>
      <c r="R3685" s="51"/>
      <c r="S3685" s="51"/>
      <c r="T3685" s="51"/>
      <c r="U3685" s="51"/>
      <c r="V3685" s="51"/>
      <c r="W3685" s="51"/>
      <c r="X3685" s="51"/>
      <c r="Y3685" s="51"/>
      <c r="Z3685" s="51"/>
      <c r="AA3685" s="51"/>
      <c r="AB3685" s="51"/>
      <c r="AC3685" s="51"/>
      <c r="AD3685" s="51"/>
      <c r="AE3685" s="51"/>
      <c r="AF3685" s="51"/>
    </row>
    <row r="3686" spans="1:32">
      <c r="A3686" s="51"/>
      <c r="B3686" s="51"/>
      <c r="C3686" s="51"/>
      <c r="D3686" s="51"/>
      <c r="E3686" s="51"/>
      <c r="F3686" s="51"/>
      <c r="G3686" s="51"/>
      <c r="H3686" s="51"/>
      <c r="I3686" s="51"/>
      <c r="J3686" s="51"/>
      <c r="K3686" s="51"/>
      <c r="L3686" s="51"/>
      <c r="M3686" s="51"/>
      <c r="N3686" s="51"/>
      <c r="O3686" s="51"/>
      <c r="P3686" s="51"/>
      <c r="Q3686" s="51"/>
      <c r="R3686" s="51"/>
      <c r="S3686" s="51"/>
      <c r="T3686" s="51"/>
      <c r="U3686" s="51"/>
      <c r="V3686" s="51"/>
      <c r="W3686" s="51"/>
      <c r="X3686" s="51"/>
      <c r="Y3686" s="51"/>
      <c r="Z3686" s="51"/>
      <c r="AA3686" s="51"/>
      <c r="AB3686" s="51"/>
      <c r="AC3686" s="51"/>
      <c r="AD3686" s="51"/>
      <c r="AE3686" s="51"/>
      <c r="AF3686" s="51"/>
    </row>
    <row r="3687" spans="1:32">
      <c r="A3687" s="51"/>
      <c r="B3687" s="51"/>
      <c r="C3687" s="51"/>
      <c r="D3687" s="51"/>
      <c r="E3687" s="51"/>
      <c r="F3687" s="51"/>
      <c r="G3687" s="51"/>
      <c r="H3687" s="51"/>
      <c r="I3687" s="51"/>
      <c r="J3687" s="51"/>
      <c r="K3687" s="51"/>
      <c r="L3687" s="51"/>
      <c r="M3687" s="51"/>
      <c r="N3687" s="51"/>
      <c r="O3687" s="51"/>
      <c r="P3687" s="51"/>
      <c r="Q3687" s="51"/>
      <c r="R3687" s="51"/>
      <c r="S3687" s="51"/>
      <c r="T3687" s="51"/>
      <c r="U3687" s="51"/>
      <c r="V3687" s="51"/>
      <c r="W3687" s="51"/>
      <c r="X3687" s="51"/>
      <c r="Y3687" s="51"/>
      <c r="Z3687" s="51"/>
      <c r="AA3687" s="51"/>
      <c r="AB3687" s="51"/>
      <c r="AC3687" s="51"/>
      <c r="AD3687" s="51"/>
      <c r="AE3687" s="51"/>
      <c r="AF3687" s="51"/>
    </row>
    <row r="3688" spans="1:32">
      <c r="A3688" s="51"/>
      <c r="B3688" s="51"/>
      <c r="C3688" s="51"/>
      <c r="D3688" s="51"/>
      <c r="E3688" s="51"/>
      <c r="F3688" s="51"/>
      <c r="G3688" s="51"/>
      <c r="H3688" s="51"/>
      <c r="I3688" s="51"/>
      <c r="J3688" s="51"/>
      <c r="K3688" s="51"/>
      <c r="L3688" s="51"/>
      <c r="M3688" s="51"/>
      <c r="N3688" s="51"/>
      <c r="O3688" s="51"/>
      <c r="P3688" s="51"/>
      <c r="Q3688" s="51"/>
      <c r="R3688" s="51"/>
      <c r="S3688" s="51"/>
      <c r="T3688" s="51"/>
      <c r="U3688" s="51"/>
      <c r="V3688" s="51"/>
      <c r="W3688" s="51"/>
      <c r="X3688" s="51"/>
      <c r="Y3688" s="51"/>
      <c r="Z3688" s="51"/>
      <c r="AA3688" s="51"/>
      <c r="AB3688" s="51"/>
      <c r="AC3688" s="51"/>
      <c r="AD3688" s="51"/>
      <c r="AE3688" s="51"/>
      <c r="AF3688" s="51"/>
    </row>
    <row r="3689" spans="1:32">
      <c r="A3689" s="51"/>
      <c r="B3689" s="51"/>
      <c r="C3689" s="51"/>
      <c r="D3689" s="51"/>
      <c r="E3689" s="51"/>
      <c r="F3689" s="51"/>
      <c r="G3689" s="51"/>
      <c r="H3689" s="51"/>
      <c r="I3689" s="51"/>
      <c r="J3689" s="51"/>
      <c r="K3689" s="51"/>
      <c r="L3689" s="51"/>
      <c r="M3689" s="51"/>
      <c r="N3689" s="51"/>
      <c r="O3689" s="51"/>
      <c r="P3689" s="51"/>
      <c r="Q3689" s="51"/>
      <c r="R3689" s="51"/>
      <c r="S3689" s="51"/>
      <c r="T3689" s="51"/>
      <c r="U3689" s="51"/>
      <c r="V3689" s="51"/>
      <c r="W3689" s="51"/>
      <c r="X3689" s="51"/>
      <c r="Y3689" s="51"/>
      <c r="Z3689" s="51"/>
      <c r="AA3689" s="51"/>
      <c r="AB3689" s="51"/>
      <c r="AC3689" s="51"/>
      <c r="AD3689" s="51"/>
      <c r="AE3689" s="51"/>
      <c r="AF3689" s="51"/>
    </row>
    <row r="3690" spans="1:32">
      <c r="A3690" s="51"/>
      <c r="B3690" s="51"/>
      <c r="C3690" s="51"/>
      <c r="D3690" s="51"/>
      <c r="E3690" s="51"/>
      <c r="F3690" s="51"/>
      <c r="G3690" s="51"/>
      <c r="H3690" s="51"/>
      <c r="I3690" s="51"/>
      <c r="J3690" s="51"/>
      <c r="K3690" s="51"/>
      <c r="L3690" s="51"/>
      <c r="M3690" s="51"/>
      <c r="N3690" s="51"/>
      <c r="O3690" s="51"/>
      <c r="P3690" s="51"/>
      <c r="Q3690" s="51"/>
      <c r="R3690" s="51"/>
      <c r="S3690" s="51"/>
      <c r="T3690" s="51"/>
      <c r="U3690" s="51"/>
      <c r="V3690" s="51"/>
      <c r="W3690" s="51"/>
      <c r="X3690" s="51"/>
      <c r="Y3690" s="51"/>
      <c r="Z3690" s="51"/>
      <c r="AA3690" s="51"/>
      <c r="AB3690" s="51"/>
      <c r="AC3690" s="51"/>
      <c r="AD3690" s="51"/>
      <c r="AE3690" s="51"/>
      <c r="AF3690" s="51"/>
    </row>
    <row r="3691" spans="1:32">
      <c r="A3691" s="51"/>
      <c r="B3691" s="51"/>
      <c r="C3691" s="51"/>
      <c r="D3691" s="51"/>
      <c r="E3691" s="51"/>
      <c r="F3691" s="51"/>
      <c r="G3691" s="51"/>
      <c r="H3691" s="51"/>
      <c r="I3691" s="51"/>
      <c r="J3691" s="51"/>
      <c r="K3691" s="51"/>
      <c r="L3691" s="51"/>
      <c r="M3691" s="51"/>
      <c r="N3691" s="51"/>
      <c r="O3691" s="51"/>
      <c r="P3691" s="51"/>
      <c r="Q3691" s="51"/>
      <c r="R3691" s="51"/>
      <c r="S3691" s="51"/>
      <c r="T3691" s="51"/>
      <c r="U3691" s="51"/>
      <c r="V3691" s="51"/>
      <c r="W3691" s="51"/>
      <c r="X3691" s="51"/>
      <c r="Y3691" s="51"/>
      <c r="Z3691" s="51"/>
      <c r="AA3691" s="51"/>
      <c r="AB3691" s="51"/>
      <c r="AC3691" s="51"/>
      <c r="AD3691" s="51"/>
      <c r="AE3691" s="51"/>
      <c r="AF3691" s="51"/>
    </row>
    <row r="3692" spans="1:32">
      <c r="A3692" s="51"/>
      <c r="B3692" s="51"/>
      <c r="C3692" s="51"/>
      <c r="D3692" s="51"/>
      <c r="E3692" s="51"/>
      <c r="F3692" s="51"/>
      <c r="G3692" s="51"/>
      <c r="H3692" s="51"/>
      <c r="I3692" s="51"/>
      <c r="J3692" s="51"/>
      <c r="K3692" s="51"/>
      <c r="L3692" s="51"/>
      <c r="M3692" s="51"/>
      <c r="N3692" s="51"/>
      <c r="O3692" s="51"/>
      <c r="P3692" s="51"/>
      <c r="Q3692" s="51"/>
      <c r="R3692" s="51"/>
      <c r="S3692" s="51"/>
      <c r="T3692" s="51"/>
      <c r="U3692" s="51"/>
      <c r="V3692" s="51"/>
      <c r="W3692" s="51"/>
      <c r="X3692" s="51"/>
      <c r="Y3692" s="51"/>
      <c r="Z3692" s="51"/>
      <c r="AA3692" s="51"/>
      <c r="AB3692" s="51"/>
      <c r="AC3692" s="51"/>
      <c r="AD3692" s="51"/>
      <c r="AE3692" s="51"/>
      <c r="AF3692" s="51"/>
    </row>
    <row r="3693" spans="1:32">
      <c r="A3693" s="51"/>
      <c r="B3693" s="51"/>
      <c r="C3693" s="51"/>
      <c r="D3693" s="51"/>
      <c r="E3693" s="51"/>
      <c r="F3693" s="51"/>
      <c r="G3693" s="51"/>
      <c r="H3693" s="51"/>
      <c r="I3693" s="51"/>
      <c r="J3693" s="51"/>
      <c r="K3693" s="51"/>
      <c r="L3693" s="51"/>
      <c r="M3693" s="51"/>
      <c r="N3693" s="51"/>
      <c r="O3693" s="51"/>
      <c r="P3693" s="51"/>
      <c r="Q3693" s="51"/>
      <c r="R3693" s="51"/>
      <c r="S3693" s="51"/>
      <c r="T3693" s="51"/>
      <c r="U3693" s="51"/>
      <c r="V3693" s="51"/>
      <c r="W3693" s="51"/>
      <c r="X3693" s="51"/>
      <c r="Y3693" s="51"/>
      <c r="Z3693" s="51"/>
      <c r="AA3693" s="51"/>
      <c r="AB3693" s="51"/>
      <c r="AC3693" s="51"/>
      <c r="AD3693" s="51"/>
      <c r="AE3693" s="51"/>
      <c r="AF3693" s="51"/>
    </row>
    <row r="3694" spans="1:32">
      <c r="A3694" s="51"/>
      <c r="B3694" s="51"/>
      <c r="C3694" s="51"/>
      <c r="D3694" s="51"/>
      <c r="E3694" s="51"/>
      <c r="F3694" s="51"/>
      <c r="G3694" s="51"/>
      <c r="H3694" s="51"/>
      <c r="I3694" s="51"/>
      <c r="J3694" s="51"/>
      <c r="K3694" s="51"/>
      <c r="L3694" s="51"/>
      <c r="M3694" s="51"/>
      <c r="N3694" s="51"/>
      <c r="O3694" s="51"/>
      <c r="P3694" s="51"/>
      <c r="Q3694" s="51"/>
      <c r="R3694" s="51"/>
      <c r="S3694" s="51"/>
      <c r="T3694" s="51"/>
      <c r="U3694" s="51"/>
      <c r="V3694" s="51"/>
      <c r="W3694" s="51"/>
      <c r="X3694" s="51"/>
      <c r="Y3694" s="51"/>
      <c r="Z3694" s="51"/>
      <c r="AA3694" s="51"/>
      <c r="AB3694" s="51"/>
      <c r="AC3694" s="51"/>
      <c r="AD3694" s="51"/>
      <c r="AE3694" s="51"/>
      <c r="AF3694" s="51"/>
    </row>
    <row r="3695" spans="1:32">
      <c r="A3695" s="51"/>
      <c r="B3695" s="51"/>
      <c r="C3695" s="51"/>
      <c r="D3695" s="51"/>
      <c r="E3695" s="51"/>
      <c r="F3695" s="51"/>
      <c r="G3695" s="51"/>
      <c r="H3695" s="51"/>
      <c r="I3695" s="51"/>
      <c r="J3695" s="51"/>
      <c r="K3695" s="51"/>
      <c r="L3695" s="51"/>
      <c r="M3695" s="51"/>
      <c r="N3695" s="51"/>
      <c r="O3695" s="51"/>
      <c r="P3695" s="51"/>
      <c r="Q3695" s="51"/>
      <c r="R3695" s="51"/>
      <c r="S3695" s="51"/>
      <c r="T3695" s="51"/>
      <c r="U3695" s="51"/>
      <c r="V3695" s="51"/>
      <c r="W3695" s="51"/>
      <c r="X3695" s="51"/>
      <c r="Y3695" s="51"/>
      <c r="Z3695" s="51"/>
      <c r="AA3695" s="51"/>
      <c r="AB3695" s="51"/>
      <c r="AC3695" s="51"/>
      <c r="AD3695" s="51"/>
      <c r="AE3695" s="51"/>
      <c r="AF3695" s="51"/>
    </row>
    <row r="3696" spans="1:32">
      <c r="A3696" s="51"/>
      <c r="B3696" s="51"/>
      <c r="C3696" s="51"/>
      <c r="D3696" s="51"/>
      <c r="E3696" s="51"/>
      <c r="F3696" s="51"/>
      <c r="G3696" s="51"/>
      <c r="H3696" s="51"/>
      <c r="I3696" s="51"/>
      <c r="J3696" s="51"/>
      <c r="K3696" s="51"/>
      <c r="L3696" s="51"/>
      <c r="M3696" s="51"/>
      <c r="N3696" s="51"/>
      <c r="O3696" s="51"/>
      <c r="P3696" s="51"/>
      <c r="Q3696" s="51"/>
      <c r="R3696" s="51"/>
      <c r="S3696" s="51"/>
      <c r="T3696" s="51"/>
      <c r="U3696" s="51"/>
      <c r="V3696" s="51"/>
      <c r="W3696" s="51"/>
      <c r="X3696" s="51"/>
      <c r="Y3696" s="51"/>
      <c r="Z3696" s="51"/>
      <c r="AA3696" s="51"/>
      <c r="AB3696" s="51"/>
      <c r="AC3696" s="51"/>
      <c r="AD3696" s="51"/>
      <c r="AE3696" s="51"/>
      <c r="AF3696" s="51"/>
    </row>
    <row r="3697" spans="1:32">
      <c r="A3697" s="51"/>
      <c r="B3697" s="51"/>
      <c r="C3697" s="51"/>
      <c r="D3697" s="51"/>
      <c r="E3697" s="51"/>
      <c r="F3697" s="51"/>
      <c r="G3697" s="51"/>
      <c r="H3697" s="51"/>
      <c r="I3697" s="51"/>
      <c r="J3697" s="51"/>
      <c r="K3697" s="51"/>
      <c r="L3697" s="51"/>
      <c r="M3697" s="51"/>
      <c r="N3697" s="51"/>
      <c r="O3697" s="51"/>
      <c r="P3697" s="51"/>
      <c r="Q3697" s="51"/>
      <c r="R3697" s="51"/>
      <c r="S3697" s="51"/>
      <c r="T3697" s="51"/>
      <c r="U3697" s="51"/>
      <c r="V3697" s="51"/>
      <c r="W3697" s="51"/>
      <c r="X3697" s="51"/>
      <c r="Y3697" s="51"/>
      <c r="Z3697" s="51"/>
      <c r="AA3697" s="51"/>
      <c r="AB3697" s="51"/>
      <c r="AC3697" s="51"/>
      <c r="AD3697" s="51"/>
      <c r="AE3697" s="51"/>
      <c r="AF3697" s="51"/>
    </row>
    <row r="3698" spans="1:32">
      <c r="A3698" s="51"/>
      <c r="B3698" s="51"/>
      <c r="C3698" s="51"/>
      <c r="D3698" s="51"/>
      <c r="E3698" s="51"/>
      <c r="F3698" s="51"/>
      <c r="G3698" s="51"/>
      <c r="H3698" s="51"/>
      <c r="I3698" s="51"/>
      <c r="J3698" s="51"/>
      <c r="K3698" s="51"/>
      <c r="L3698" s="51"/>
      <c r="M3698" s="51"/>
      <c r="N3698" s="51"/>
      <c r="O3698" s="51"/>
      <c r="P3698" s="51"/>
      <c r="Q3698" s="51"/>
      <c r="R3698" s="51"/>
      <c r="S3698" s="51"/>
      <c r="T3698" s="51"/>
      <c r="U3698" s="51"/>
      <c r="V3698" s="51"/>
      <c r="W3698" s="51"/>
      <c r="X3698" s="51"/>
      <c r="Y3698" s="51"/>
      <c r="Z3698" s="51"/>
      <c r="AA3698" s="51"/>
      <c r="AB3698" s="51"/>
      <c r="AC3698" s="51"/>
      <c r="AD3698" s="51"/>
      <c r="AE3698" s="51"/>
      <c r="AF3698" s="51"/>
    </row>
    <row r="3699" spans="1:32">
      <c r="A3699" s="51"/>
      <c r="B3699" s="51"/>
      <c r="C3699" s="51"/>
      <c r="D3699" s="51"/>
      <c r="E3699" s="51"/>
      <c r="F3699" s="51"/>
      <c r="G3699" s="51"/>
      <c r="H3699" s="51"/>
      <c r="I3699" s="51"/>
      <c r="J3699" s="51"/>
      <c r="K3699" s="51"/>
      <c r="L3699" s="51"/>
      <c r="M3699" s="51"/>
      <c r="N3699" s="51"/>
      <c r="O3699" s="51"/>
      <c r="P3699" s="51"/>
      <c r="Q3699" s="51"/>
      <c r="R3699" s="51"/>
      <c r="S3699" s="51"/>
      <c r="T3699" s="51"/>
      <c r="U3699" s="51"/>
      <c r="V3699" s="51"/>
      <c r="W3699" s="51"/>
      <c r="X3699" s="51"/>
      <c r="Y3699" s="51"/>
      <c r="Z3699" s="51"/>
      <c r="AA3699" s="51"/>
      <c r="AB3699" s="51"/>
      <c r="AC3699" s="51"/>
      <c r="AD3699" s="51"/>
      <c r="AE3699" s="51"/>
      <c r="AF3699" s="51"/>
    </row>
    <row r="3700" spans="1:32">
      <c r="A3700" s="51"/>
      <c r="B3700" s="51"/>
      <c r="C3700" s="51"/>
      <c r="D3700" s="51"/>
      <c r="E3700" s="51"/>
      <c r="F3700" s="51"/>
      <c r="G3700" s="51"/>
      <c r="H3700" s="51"/>
      <c r="I3700" s="51"/>
      <c r="J3700" s="51"/>
      <c r="K3700" s="51"/>
      <c r="L3700" s="51"/>
      <c r="M3700" s="51"/>
      <c r="N3700" s="51"/>
      <c r="O3700" s="51"/>
      <c r="P3700" s="51"/>
      <c r="Q3700" s="51"/>
      <c r="R3700" s="51"/>
      <c r="S3700" s="51"/>
      <c r="T3700" s="51"/>
      <c r="U3700" s="51"/>
      <c r="V3700" s="51"/>
      <c r="W3700" s="51"/>
      <c r="X3700" s="51"/>
      <c r="Y3700" s="51"/>
      <c r="Z3700" s="51"/>
      <c r="AA3700" s="51"/>
      <c r="AB3700" s="51"/>
      <c r="AC3700" s="51"/>
      <c r="AD3700" s="51"/>
      <c r="AE3700" s="51"/>
      <c r="AF3700" s="51"/>
    </row>
    <row r="3701" spans="1:32">
      <c r="A3701" s="51"/>
      <c r="B3701" s="51"/>
      <c r="C3701" s="51"/>
      <c r="D3701" s="51"/>
      <c r="E3701" s="51"/>
      <c r="F3701" s="51"/>
      <c r="G3701" s="51"/>
      <c r="H3701" s="51"/>
      <c r="I3701" s="51"/>
      <c r="J3701" s="51"/>
      <c r="K3701" s="51"/>
      <c r="L3701" s="51"/>
      <c r="M3701" s="51"/>
      <c r="N3701" s="51"/>
      <c r="O3701" s="51"/>
      <c r="P3701" s="51"/>
      <c r="Q3701" s="51"/>
      <c r="R3701" s="51"/>
      <c r="S3701" s="51"/>
      <c r="T3701" s="51"/>
      <c r="U3701" s="51"/>
      <c r="V3701" s="51"/>
      <c r="W3701" s="51"/>
      <c r="X3701" s="51"/>
      <c r="Y3701" s="51"/>
      <c r="Z3701" s="51"/>
      <c r="AA3701" s="51"/>
      <c r="AB3701" s="51"/>
      <c r="AC3701" s="51"/>
      <c r="AD3701" s="51"/>
      <c r="AE3701" s="51"/>
      <c r="AF3701" s="51"/>
    </row>
    <row r="3702" spans="1:32">
      <c r="A3702" s="51"/>
      <c r="B3702" s="51"/>
      <c r="C3702" s="51"/>
      <c r="D3702" s="51"/>
      <c r="E3702" s="51"/>
      <c r="F3702" s="51"/>
      <c r="G3702" s="51"/>
      <c r="H3702" s="51"/>
      <c r="I3702" s="51"/>
      <c r="J3702" s="51"/>
      <c r="K3702" s="51"/>
      <c r="L3702" s="51"/>
      <c r="M3702" s="51"/>
      <c r="N3702" s="51"/>
      <c r="O3702" s="51"/>
      <c r="P3702" s="51"/>
      <c r="Q3702" s="51"/>
      <c r="R3702" s="51"/>
      <c r="S3702" s="51"/>
      <c r="T3702" s="51"/>
      <c r="U3702" s="51"/>
      <c r="V3702" s="51"/>
      <c r="W3702" s="51"/>
      <c r="X3702" s="51"/>
      <c r="Y3702" s="51"/>
      <c r="Z3702" s="51"/>
      <c r="AA3702" s="51"/>
      <c r="AB3702" s="51"/>
      <c r="AC3702" s="51"/>
      <c r="AD3702" s="51"/>
      <c r="AE3702" s="51"/>
      <c r="AF3702" s="51"/>
    </row>
    <row r="3703" spans="1:32">
      <c r="A3703" s="51"/>
      <c r="B3703" s="51"/>
      <c r="C3703" s="51"/>
      <c r="D3703" s="51"/>
      <c r="E3703" s="51"/>
      <c r="F3703" s="51"/>
      <c r="G3703" s="51"/>
      <c r="H3703" s="51"/>
      <c r="I3703" s="51"/>
      <c r="J3703" s="51"/>
      <c r="K3703" s="51"/>
      <c r="L3703" s="51"/>
      <c r="M3703" s="51"/>
      <c r="N3703" s="51"/>
      <c r="O3703" s="51"/>
      <c r="P3703" s="51"/>
      <c r="Q3703" s="51"/>
      <c r="R3703" s="51"/>
      <c r="S3703" s="51"/>
      <c r="T3703" s="51"/>
      <c r="U3703" s="51"/>
      <c r="V3703" s="51"/>
      <c r="W3703" s="51"/>
      <c r="X3703" s="51"/>
      <c r="Y3703" s="51"/>
      <c r="Z3703" s="51"/>
      <c r="AA3703" s="51"/>
      <c r="AB3703" s="51"/>
      <c r="AC3703" s="51"/>
      <c r="AD3703" s="51"/>
      <c r="AE3703" s="51"/>
      <c r="AF3703" s="51"/>
    </row>
    <row r="3704" spans="1:32">
      <c r="A3704" s="51"/>
      <c r="B3704" s="51"/>
      <c r="C3704" s="51"/>
      <c r="D3704" s="51"/>
      <c r="E3704" s="51"/>
      <c r="F3704" s="51"/>
      <c r="G3704" s="51"/>
      <c r="H3704" s="51"/>
      <c r="I3704" s="51"/>
      <c r="J3704" s="51"/>
      <c r="K3704" s="51"/>
      <c r="L3704" s="51"/>
      <c r="M3704" s="51"/>
      <c r="N3704" s="51"/>
      <c r="O3704" s="51"/>
      <c r="P3704" s="51"/>
      <c r="Q3704" s="51"/>
      <c r="R3704" s="51"/>
      <c r="S3704" s="51"/>
      <c r="T3704" s="51"/>
      <c r="U3704" s="51"/>
      <c r="V3704" s="51"/>
      <c r="W3704" s="51"/>
      <c r="X3704" s="51"/>
      <c r="Y3704" s="51"/>
      <c r="Z3704" s="51"/>
      <c r="AA3704" s="51"/>
      <c r="AB3704" s="51"/>
      <c r="AC3704" s="51"/>
      <c r="AD3704" s="51"/>
      <c r="AE3704" s="51"/>
      <c r="AF3704" s="51"/>
    </row>
    <row r="3705" spans="1:32">
      <c r="A3705" s="51"/>
      <c r="B3705" s="51"/>
      <c r="C3705" s="51"/>
      <c r="D3705" s="51"/>
      <c r="E3705" s="51"/>
      <c r="F3705" s="51"/>
      <c r="G3705" s="51"/>
      <c r="H3705" s="51"/>
      <c r="I3705" s="51"/>
      <c r="J3705" s="51"/>
      <c r="K3705" s="51"/>
      <c r="L3705" s="51"/>
      <c r="M3705" s="51"/>
      <c r="N3705" s="51"/>
      <c r="O3705" s="51"/>
      <c r="P3705" s="51"/>
      <c r="Q3705" s="51"/>
      <c r="R3705" s="51"/>
      <c r="S3705" s="51"/>
      <c r="T3705" s="51"/>
      <c r="U3705" s="51"/>
      <c r="V3705" s="51"/>
      <c r="W3705" s="51"/>
      <c r="X3705" s="51"/>
      <c r="Y3705" s="51"/>
      <c r="Z3705" s="51"/>
      <c r="AA3705" s="51"/>
      <c r="AB3705" s="51"/>
      <c r="AC3705" s="51"/>
      <c r="AD3705" s="51"/>
      <c r="AE3705" s="51"/>
      <c r="AF3705" s="51"/>
    </row>
    <row r="3706" spans="1:32">
      <c r="A3706" s="51"/>
      <c r="B3706" s="51"/>
      <c r="C3706" s="51"/>
      <c r="D3706" s="51"/>
      <c r="E3706" s="51"/>
      <c r="F3706" s="51"/>
      <c r="G3706" s="51"/>
      <c r="H3706" s="51"/>
      <c r="I3706" s="51"/>
      <c r="J3706" s="51"/>
      <c r="K3706" s="51"/>
      <c r="L3706" s="51"/>
      <c r="M3706" s="51"/>
      <c r="N3706" s="51"/>
      <c r="O3706" s="51"/>
      <c r="P3706" s="51"/>
      <c r="Q3706" s="51"/>
      <c r="R3706" s="51"/>
      <c r="S3706" s="51"/>
      <c r="T3706" s="51"/>
      <c r="U3706" s="51"/>
      <c r="V3706" s="51"/>
      <c r="W3706" s="51"/>
      <c r="X3706" s="51"/>
      <c r="Y3706" s="51"/>
      <c r="Z3706" s="51"/>
      <c r="AA3706" s="51"/>
      <c r="AB3706" s="51"/>
      <c r="AC3706" s="51"/>
      <c r="AD3706" s="51"/>
      <c r="AE3706" s="51"/>
      <c r="AF3706" s="51"/>
    </row>
    <row r="3707" spans="1:32">
      <c r="A3707" s="51"/>
      <c r="B3707" s="51"/>
      <c r="C3707" s="51"/>
      <c r="D3707" s="51"/>
      <c r="E3707" s="51"/>
      <c r="F3707" s="51"/>
      <c r="G3707" s="51"/>
      <c r="H3707" s="51"/>
      <c r="I3707" s="51"/>
      <c r="J3707" s="51"/>
      <c r="K3707" s="51"/>
      <c r="L3707" s="51"/>
      <c r="M3707" s="51"/>
      <c r="N3707" s="51"/>
      <c r="O3707" s="51"/>
      <c r="P3707" s="51"/>
      <c r="Q3707" s="51"/>
      <c r="R3707" s="51"/>
      <c r="S3707" s="51"/>
      <c r="T3707" s="51"/>
      <c r="U3707" s="51"/>
      <c r="V3707" s="51"/>
      <c r="W3707" s="51"/>
      <c r="X3707" s="51"/>
      <c r="Y3707" s="51"/>
      <c r="Z3707" s="51"/>
      <c r="AA3707" s="51"/>
      <c r="AB3707" s="51"/>
      <c r="AC3707" s="51"/>
      <c r="AD3707" s="51"/>
      <c r="AE3707" s="51"/>
      <c r="AF3707" s="51"/>
    </row>
    <row r="3708" spans="1:32">
      <c r="A3708" s="51"/>
      <c r="B3708" s="51"/>
      <c r="C3708" s="51"/>
      <c r="D3708" s="51"/>
      <c r="E3708" s="51"/>
      <c r="F3708" s="51"/>
      <c r="G3708" s="51"/>
      <c r="H3708" s="51"/>
      <c r="I3708" s="51"/>
      <c r="J3708" s="51"/>
      <c r="K3708" s="51"/>
      <c r="L3708" s="51"/>
      <c r="M3708" s="51"/>
      <c r="N3708" s="51"/>
      <c r="O3708" s="51"/>
      <c r="P3708" s="51"/>
      <c r="Q3708" s="51"/>
      <c r="R3708" s="51"/>
      <c r="S3708" s="51"/>
      <c r="T3708" s="51"/>
      <c r="U3708" s="51"/>
      <c r="V3708" s="51"/>
      <c r="W3708" s="51"/>
      <c r="X3708" s="51"/>
      <c r="Y3708" s="51"/>
      <c r="Z3708" s="51"/>
      <c r="AA3708" s="51"/>
      <c r="AB3708" s="51"/>
      <c r="AC3708" s="51"/>
      <c r="AD3708" s="51"/>
      <c r="AE3708" s="51"/>
      <c r="AF3708" s="51"/>
    </row>
    <row r="3709" spans="1:32">
      <c r="A3709" s="51"/>
      <c r="B3709" s="51"/>
      <c r="C3709" s="51"/>
      <c r="D3709" s="51"/>
      <c r="E3709" s="51"/>
      <c r="F3709" s="51"/>
      <c r="G3709" s="51"/>
      <c r="H3709" s="51"/>
      <c r="I3709" s="51"/>
      <c r="J3709" s="51"/>
      <c r="K3709" s="51"/>
      <c r="L3709" s="51"/>
      <c r="M3709" s="51"/>
      <c r="N3709" s="51"/>
      <c r="O3709" s="51"/>
      <c r="P3709" s="51"/>
      <c r="Q3709" s="51"/>
      <c r="R3709" s="51"/>
      <c r="S3709" s="51"/>
      <c r="T3709" s="51"/>
      <c r="U3709" s="51"/>
      <c r="V3709" s="51"/>
      <c r="W3709" s="51"/>
      <c r="X3709" s="51"/>
      <c r="Y3709" s="51"/>
      <c r="Z3709" s="51"/>
      <c r="AA3709" s="51"/>
      <c r="AB3709" s="51"/>
      <c r="AC3709" s="51"/>
      <c r="AD3709" s="51"/>
      <c r="AE3709" s="51"/>
      <c r="AF3709" s="51"/>
    </row>
    <row r="3710" spans="1:32">
      <c r="A3710" s="51"/>
      <c r="B3710" s="51"/>
      <c r="C3710" s="51"/>
      <c r="D3710" s="51"/>
      <c r="E3710" s="51"/>
      <c r="F3710" s="51"/>
      <c r="G3710" s="51"/>
      <c r="H3710" s="51"/>
      <c r="I3710" s="51"/>
      <c r="J3710" s="51"/>
      <c r="K3710" s="51"/>
      <c r="L3710" s="51"/>
      <c r="M3710" s="51"/>
      <c r="N3710" s="51"/>
      <c r="O3710" s="51"/>
      <c r="P3710" s="51"/>
      <c r="Q3710" s="51"/>
      <c r="R3710" s="51"/>
      <c r="S3710" s="51"/>
      <c r="T3710" s="51"/>
      <c r="U3710" s="51"/>
      <c r="V3710" s="51"/>
      <c r="W3710" s="51"/>
      <c r="X3710" s="51"/>
      <c r="Y3710" s="51"/>
      <c r="Z3710" s="51"/>
      <c r="AA3710" s="51"/>
      <c r="AB3710" s="51"/>
      <c r="AC3710" s="51"/>
      <c r="AD3710" s="51"/>
      <c r="AE3710" s="51"/>
      <c r="AF3710" s="51"/>
    </row>
    <row r="3711" spans="1:32">
      <c r="A3711" s="51"/>
      <c r="B3711" s="51"/>
      <c r="C3711" s="51"/>
      <c r="D3711" s="51"/>
      <c r="E3711" s="51"/>
      <c r="F3711" s="51"/>
      <c r="G3711" s="51"/>
      <c r="H3711" s="51"/>
      <c r="I3711" s="51"/>
      <c r="J3711" s="51"/>
      <c r="K3711" s="51"/>
      <c r="L3711" s="51"/>
      <c r="M3711" s="51"/>
      <c r="N3711" s="51"/>
      <c r="O3711" s="51"/>
      <c r="P3711" s="51"/>
      <c r="Q3711" s="51"/>
      <c r="R3711" s="51"/>
      <c r="S3711" s="51"/>
      <c r="T3711" s="51"/>
      <c r="U3711" s="51"/>
      <c r="V3711" s="51"/>
      <c r="W3711" s="51"/>
      <c r="X3711" s="51"/>
      <c r="Y3711" s="51"/>
      <c r="Z3711" s="51"/>
      <c r="AA3711" s="51"/>
      <c r="AB3711" s="51"/>
      <c r="AC3711" s="51"/>
      <c r="AD3711" s="51"/>
      <c r="AE3711" s="51"/>
      <c r="AF3711" s="51"/>
    </row>
    <row r="3712" spans="1:32">
      <c r="A3712" s="51"/>
      <c r="B3712" s="51"/>
      <c r="C3712" s="51"/>
      <c r="D3712" s="51"/>
      <c r="E3712" s="51"/>
      <c r="F3712" s="51"/>
      <c r="G3712" s="51"/>
      <c r="H3712" s="51"/>
      <c r="I3712" s="51"/>
      <c r="J3712" s="51"/>
      <c r="K3712" s="51"/>
      <c r="L3712" s="51"/>
      <c r="M3712" s="51"/>
      <c r="N3712" s="51"/>
      <c r="O3712" s="51"/>
      <c r="P3712" s="51"/>
      <c r="Q3712" s="51"/>
      <c r="R3712" s="51"/>
      <c r="S3712" s="51"/>
      <c r="T3712" s="51"/>
      <c r="U3712" s="51"/>
      <c r="V3712" s="51"/>
      <c r="W3712" s="51"/>
      <c r="X3712" s="51"/>
      <c r="Y3712" s="51"/>
      <c r="Z3712" s="51"/>
      <c r="AA3712" s="51"/>
      <c r="AB3712" s="51"/>
      <c r="AC3712" s="51"/>
      <c r="AD3712" s="51"/>
      <c r="AE3712" s="51"/>
      <c r="AF3712" s="51"/>
    </row>
    <row r="3713" spans="1:32">
      <c r="A3713" s="51"/>
      <c r="B3713" s="51"/>
      <c r="C3713" s="51"/>
      <c r="D3713" s="51"/>
      <c r="E3713" s="51"/>
      <c r="F3713" s="51"/>
      <c r="G3713" s="51"/>
      <c r="H3713" s="51"/>
      <c r="I3713" s="51"/>
      <c r="J3713" s="51"/>
      <c r="K3713" s="51"/>
      <c r="L3713" s="51"/>
      <c r="M3713" s="51"/>
      <c r="N3713" s="51"/>
      <c r="O3713" s="51"/>
      <c r="P3713" s="51"/>
      <c r="Q3713" s="51"/>
      <c r="R3713" s="51"/>
      <c r="S3713" s="51"/>
      <c r="T3713" s="51"/>
      <c r="U3713" s="51"/>
      <c r="V3713" s="51"/>
      <c r="W3713" s="51"/>
      <c r="X3713" s="51"/>
      <c r="Y3713" s="51"/>
      <c r="Z3713" s="51"/>
      <c r="AA3713" s="51"/>
      <c r="AB3713" s="51"/>
      <c r="AC3713" s="51"/>
      <c r="AD3713" s="51"/>
      <c r="AE3713" s="51"/>
      <c r="AF3713" s="51"/>
    </row>
    <row r="3714" spans="1:32">
      <c r="A3714" s="51"/>
      <c r="B3714" s="51"/>
      <c r="C3714" s="51"/>
      <c r="D3714" s="51"/>
      <c r="E3714" s="51"/>
      <c r="F3714" s="51"/>
      <c r="G3714" s="51"/>
      <c r="H3714" s="51"/>
      <c r="I3714" s="51"/>
      <c r="J3714" s="51"/>
      <c r="K3714" s="51"/>
      <c r="L3714" s="51"/>
      <c r="M3714" s="51"/>
      <c r="N3714" s="51"/>
      <c r="O3714" s="51"/>
      <c r="P3714" s="51"/>
      <c r="Q3714" s="51"/>
      <c r="R3714" s="51"/>
      <c r="S3714" s="51"/>
      <c r="T3714" s="51"/>
      <c r="U3714" s="51"/>
      <c r="V3714" s="51"/>
      <c r="W3714" s="51"/>
      <c r="X3714" s="51"/>
      <c r="Y3714" s="51"/>
      <c r="Z3714" s="51"/>
      <c r="AA3714" s="51"/>
      <c r="AB3714" s="51"/>
      <c r="AC3714" s="51"/>
      <c r="AD3714" s="51"/>
      <c r="AE3714" s="51"/>
      <c r="AF3714" s="51"/>
    </row>
    <row r="3715" spans="1:32">
      <c r="A3715" s="51"/>
      <c r="B3715" s="51"/>
      <c r="C3715" s="51"/>
      <c r="D3715" s="51"/>
      <c r="E3715" s="51"/>
      <c r="F3715" s="51"/>
      <c r="G3715" s="51"/>
      <c r="H3715" s="51"/>
      <c r="I3715" s="51"/>
      <c r="J3715" s="51"/>
      <c r="K3715" s="51"/>
      <c r="L3715" s="51"/>
      <c r="M3715" s="51"/>
      <c r="N3715" s="51"/>
      <c r="O3715" s="51"/>
      <c r="P3715" s="51"/>
      <c r="Q3715" s="51"/>
      <c r="R3715" s="51"/>
      <c r="S3715" s="51"/>
      <c r="T3715" s="51"/>
      <c r="U3715" s="51"/>
      <c r="V3715" s="51"/>
      <c r="W3715" s="51"/>
      <c r="X3715" s="51"/>
      <c r="Y3715" s="51"/>
      <c r="Z3715" s="51"/>
      <c r="AA3715" s="51"/>
      <c r="AB3715" s="51"/>
      <c r="AC3715" s="51"/>
      <c r="AD3715" s="51"/>
      <c r="AE3715" s="51"/>
      <c r="AF3715" s="51"/>
    </row>
    <row r="3716" spans="1:32">
      <c r="A3716" s="51"/>
      <c r="B3716" s="51"/>
      <c r="C3716" s="51"/>
      <c r="D3716" s="51"/>
      <c r="E3716" s="51"/>
      <c r="F3716" s="51"/>
      <c r="G3716" s="51"/>
      <c r="H3716" s="51"/>
      <c r="I3716" s="51"/>
      <c r="J3716" s="51"/>
      <c r="K3716" s="51"/>
      <c r="L3716" s="51"/>
      <c r="M3716" s="51"/>
      <c r="N3716" s="51"/>
      <c r="O3716" s="51"/>
      <c r="P3716" s="51"/>
      <c r="Q3716" s="51"/>
      <c r="R3716" s="51"/>
      <c r="S3716" s="51"/>
      <c r="T3716" s="51"/>
      <c r="U3716" s="51"/>
      <c r="V3716" s="51"/>
      <c r="W3716" s="51"/>
      <c r="X3716" s="51"/>
      <c r="Y3716" s="51"/>
      <c r="Z3716" s="51"/>
      <c r="AA3716" s="51"/>
      <c r="AB3716" s="51"/>
      <c r="AC3716" s="51"/>
      <c r="AD3716" s="51"/>
      <c r="AE3716" s="51"/>
      <c r="AF3716" s="51"/>
    </row>
    <row r="3717" spans="1:32">
      <c r="A3717" s="51"/>
      <c r="B3717" s="51"/>
      <c r="C3717" s="51"/>
      <c r="D3717" s="51"/>
      <c r="E3717" s="51"/>
      <c r="F3717" s="51"/>
      <c r="G3717" s="51"/>
      <c r="H3717" s="51"/>
      <c r="I3717" s="51"/>
      <c r="J3717" s="51"/>
      <c r="K3717" s="51"/>
      <c r="L3717" s="51"/>
      <c r="M3717" s="51"/>
      <c r="N3717" s="51"/>
      <c r="O3717" s="51"/>
      <c r="P3717" s="51"/>
      <c r="Q3717" s="51"/>
      <c r="R3717" s="51"/>
      <c r="S3717" s="51"/>
      <c r="T3717" s="51"/>
      <c r="U3717" s="51"/>
      <c r="V3717" s="51"/>
      <c r="W3717" s="51"/>
      <c r="X3717" s="51"/>
      <c r="Y3717" s="51"/>
      <c r="Z3717" s="51"/>
      <c r="AA3717" s="51"/>
      <c r="AB3717" s="51"/>
      <c r="AC3717" s="51"/>
      <c r="AD3717" s="51"/>
      <c r="AE3717" s="51"/>
      <c r="AF3717" s="51"/>
    </row>
    <row r="3718" spans="1:32">
      <c r="A3718" s="51"/>
      <c r="B3718" s="51"/>
      <c r="C3718" s="51"/>
      <c r="D3718" s="51"/>
      <c r="E3718" s="51"/>
      <c r="F3718" s="51"/>
      <c r="G3718" s="51"/>
      <c r="H3718" s="51"/>
      <c r="I3718" s="51"/>
      <c r="J3718" s="51"/>
      <c r="K3718" s="51"/>
      <c r="L3718" s="51"/>
      <c r="M3718" s="51"/>
      <c r="N3718" s="51"/>
      <c r="O3718" s="51"/>
      <c r="P3718" s="51"/>
      <c r="Q3718" s="51"/>
      <c r="R3718" s="51"/>
      <c r="S3718" s="51"/>
      <c r="T3718" s="51"/>
      <c r="U3718" s="51"/>
      <c r="V3718" s="51"/>
      <c r="W3718" s="51"/>
      <c r="X3718" s="51"/>
      <c r="Y3718" s="51"/>
      <c r="Z3718" s="51"/>
      <c r="AA3718" s="51"/>
      <c r="AB3718" s="51"/>
      <c r="AC3718" s="51"/>
      <c r="AD3718" s="51"/>
      <c r="AE3718" s="51"/>
      <c r="AF3718" s="51"/>
    </row>
    <row r="3719" spans="1:32">
      <c r="A3719" s="51"/>
      <c r="B3719" s="51"/>
      <c r="C3719" s="51"/>
      <c r="D3719" s="51"/>
      <c r="E3719" s="51"/>
      <c r="F3719" s="51"/>
      <c r="G3719" s="51"/>
      <c r="H3719" s="51"/>
      <c r="I3719" s="51"/>
      <c r="J3719" s="51"/>
      <c r="K3719" s="51"/>
      <c r="L3719" s="51"/>
      <c r="M3719" s="51"/>
      <c r="N3719" s="51"/>
      <c r="O3719" s="51"/>
      <c r="P3719" s="51"/>
      <c r="Q3719" s="51"/>
      <c r="R3719" s="51"/>
      <c r="S3719" s="51"/>
      <c r="T3719" s="51"/>
      <c r="U3719" s="51"/>
      <c r="V3719" s="51"/>
      <c r="W3719" s="51"/>
      <c r="X3719" s="51"/>
      <c r="Y3719" s="51"/>
      <c r="Z3719" s="51"/>
      <c r="AA3719" s="51"/>
      <c r="AB3719" s="51"/>
      <c r="AC3719" s="51"/>
      <c r="AD3719" s="51"/>
      <c r="AE3719" s="51"/>
      <c r="AF3719" s="51"/>
    </row>
    <row r="3720" spans="1:32">
      <c r="A3720" s="51"/>
      <c r="B3720" s="51"/>
      <c r="C3720" s="51"/>
      <c r="D3720" s="51"/>
      <c r="E3720" s="51"/>
      <c r="F3720" s="51"/>
      <c r="G3720" s="51"/>
      <c r="H3720" s="51"/>
      <c r="I3720" s="51"/>
      <c r="J3720" s="51"/>
      <c r="K3720" s="51"/>
      <c r="L3720" s="51"/>
      <c r="M3720" s="51"/>
      <c r="N3720" s="51"/>
      <c r="O3720" s="51"/>
      <c r="P3720" s="51"/>
      <c r="Q3720" s="51"/>
      <c r="R3720" s="51"/>
      <c r="S3720" s="51"/>
      <c r="T3720" s="51"/>
      <c r="U3720" s="51"/>
      <c r="V3720" s="51"/>
      <c r="W3720" s="51"/>
      <c r="X3720" s="51"/>
      <c r="Y3720" s="51"/>
      <c r="Z3720" s="51"/>
      <c r="AA3720" s="51"/>
      <c r="AB3720" s="51"/>
      <c r="AC3720" s="51"/>
      <c r="AD3720" s="51"/>
      <c r="AE3720" s="51"/>
      <c r="AF3720" s="51"/>
    </row>
    <row r="3721" spans="1:32">
      <c r="A3721" s="51"/>
      <c r="B3721" s="51"/>
      <c r="C3721" s="51"/>
      <c r="D3721" s="51"/>
      <c r="E3721" s="51"/>
      <c r="F3721" s="51"/>
      <c r="G3721" s="51"/>
      <c r="H3721" s="51"/>
      <c r="I3721" s="51"/>
      <c r="J3721" s="51"/>
      <c r="K3721" s="51"/>
      <c r="L3721" s="51"/>
      <c r="M3721" s="51"/>
      <c r="N3721" s="51"/>
      <c r="O3721" s="51"/>
      <c r="P3721" s="51"/>
      <c r="Q3721" s="51"/>
      <c r="R3721" s="51"/>
      <c r="S3721" s="51"/>
      <c r="T3721" s="51"/>
      <c r="U3721" s="51"/>
      <c r="V3721" s="51"/>
      <c r="W3721" s="51"/>
      <c r="X3721" s="51"/>
      <c r="Y3721" s="51"/>
      <c r="Z3721" s="51"/>
      <c r="AA3721" s="51"/>
      <c r="AB3721" s="51"/>
      <c r="AC3721" s="51"/>
      <c r="AD3721" s="51"/>
      <c r="AE3721" s="51"/>
      <c r="AF3721" s="51"/>
    </row>
    <row r="3722" spans="1:32">
      <c r="A3722" s="51"/>
      <c r="B3722" s="51"/>
      <c r="C3722" s="51"/>
      <c r="D3722" s="51"/>
      <c r="E3722" s="51"/>
      <c r="F3722" s="51"/>
      <c r="G3722" s="51"/>
      <c r="H3722" s="51"/>
      <c r="I3722" s="51"/>
      <c r="J3722" s="51"/>
      <c r="K3722" s="51"/>
      <c r="L3722" s="51"/>
      <c r="M3722" s="51"/>
      <c r="N3722" s="51"/>
      <c r="O3722" s="51"/>
      <c r="P3722" s="51"/>
      <c r="Q3722" s="51"/>
      <c r="R3722" s="51"/>
      <c r="S3722" s="51"/>
      <c r="T3722" s="51"/>
      <c r="U3722" s="51"/>
      <c r="V3722" s="51"/>
      <c r="W3722" s="51"/>
      <c r="X3722" s="51"/>
      <c r="Y3722" s="51"/>
      <c r="Z3722" s="51"/>
      <c r="AA3722" s="51"/>
      <c r="AB3722" s="51"/>
      <c r="AC3722" s="51"/>
      <c r="AD3722" s="51"/>
      <c r="AE3722" s="51"/>
      <c r="AF3722" s="51"/>
    </row>
    <row r="3723" spans="1:32">
      <c r="A3723" s="51"/>
      <c r="B3723" s="51"/>
      <c r="C3723" s="51"/>
      <c r="D3723" s="51"/>
      <c r="E3723" s="51"/>
      <c r="F3723" s="51"/>
      <c r="G3723" s="51"/>
      <c r="H3723" s="51"/>
      <c r="I3723" s="51"/>
      <c r="J3723" s="51"/>
      <c r="K3723" s="51"/>
      <c r="L3723" s="51"/>
      <c r="M3723" s="51"/>
      <c r="N3723" s="51"/>
      <c r="O3723" s="51"/>
      <c r="P3723" s="51"/>
      <c r="Q3723" s="51"/>
      <c r="R3723" s="51"/>
      <c r="S3723" s="51"/>
      <c r="T3723" s="51"/>
      <c r="U3723" s="51"/>
      <c r="V3723" s="51"/>
      <c r="W3723" s="51"/>
      <c r="X3723" s="51"/>
      <c r="Y3723" s="51"/>
      <c r="Z3723" s="51"/>
      <c r="AA3723" s="51"/>
      <c r="AB3723" s="51"/>
      <c r="AC3723" s="51"/>
      <c r="AD3723" s="51"/>
      <c r="AE3723" s="51"/>
      <c r="AF3723" s="51"/>
    </row>
    <row r="3724" spans="1:32">
      <c r="A3724" s="51"/>
      <c r="B3724" s="51"/>
      <c r="C3724" s="51"/>
      <c r="D3724" s="51"/>
      <c r="E3724" s="51"/>
      <c r="F3724" s="51"/>
      <c r="G3724" s="51"/>
      <c r="H3724" s="51"/>
      <c r="I3724" s="51"/>
      <c r="J3724" s="51"/>
      <c r="K3724" s="51"/>
      <c r="L3724" s="51"/>
      <c r="M3724" s="51"/>
      <c r="N3724" s="51"/>
      <c r="O3724" s="51"/>
      <c r="P3724" s="51"/>
      <c r="Q3724" s="51"/>
      <c r="R3724" s="51"/>
      <c r="S3724" s="51"/>
      <c r="T3724" s="51"/>
      <c r="U3724" s="51"/>
      <c r="V3724" s="51"/>
      <c r="W3724" s="51"/>
      <c r="X3724" s="51"/>
      <c r="Y3724" s="51"/>
      <c r="Z3724" s="51"/>
      <c r="AA3724" s="51"/>
      <c r="AB3724" s="51"/>
      <c r="AC3724" s="51"/>
      <c r="AD3724" s="51"/>
      <c r="AE3724" s="51"/>
      <c r="AF3724" s="51"/>
    </row>
    <row r="3725" spans="1:32">
      <c r="A3725" s="51"/>
      <c r="B3725" s="51"/>
      <c r="C3725" s="51"/>
      <c r="D3725" s="51"/>
      <c r="E3725" s="51"/>
      <c r="F3725" s="51"/>
      <c r="G3725" s="51"/>
      <c r="H3725" s="51"/>
      <c r="I3725" s="51"/>
      <c r="J3725" s="51"/>
      <c r="K3725" s="51"/>
      <c r="L3725" s="51"/>
      <c r="M3725" s="51"/>
      <c r="N3725" s="51"/>
      <c r="O3725" s="51"/>
      <c r="P3725" s="51"/>
      <c r="Q3725" s="51"/>
      <c r="R3725" s="51"/>
      <c r="S3725" s="51"/>
      <c r="T3725" s="51"/>
      <c r="U3725" s="51"/>
      <c r="V3725" s="51"/>
      <c r="W3725" s="51"/>
      <c r="X3725" s="51"/>
      <c r="Y3725" s="51"/>
      <c r="Z3725" s="51"/>
      <c r="AA3725" s="51"/>
      <c r="AB3725" s="51"/>
      <c r="AC3725" s="51"/>
      <c r="AD3725" s="51"/>
      <c r="AE3725" s="51"/>
      <c r="AF3725" s="51"/>
    </row>
    <row r="3726" spans="1:32">
      <c r="A3726" s="51"/>
      <c r="B3726" s="51"/>
      <c r="C3726" s="51"/>
      <c r="D3726" s="51"/>
      <c r="E3726" s="51"/>
      <c r="F3726" s="51"/>
      <c r="G3726" s="51"/>
      <c r="H3726" s="51"/>
      <c r="I3726" s="51"/>
      <c r="J3726" s="51"/>
      <c r="K3726" s="51"/>
      <c r="L3726" s="51"/>
      <c r="M3726" s="51"/>
      <c r="N3726" s="51"/>
      <c r="O3726" s="51"/>
      <c r="P3726" s="51"/>
      <c r="Q3726" s="51"/>
      <c r="R3726" s="51"/>
      <c r="S3726" s="51"/>
      <c r="T3726" s="51"/>
      <c r="U3726" s="51"/>
      <c r="V3726" s="51"/>
      <c r="W3726" s="51"/>
      <c r="X3726" s="51"/>
      <c r="Y3726" s="51"/>
      <c r="Z3726" s="51"/>
      <c r="AA3726" s="51"/>
      <c r="AB3726" s="51"/>
      <c r="AC3726" s="51"/>
      <c r="AD3726" s="51"/>
      <c r="AE3726" s="51"/>
      <c r="AF3726" s="51"/>
    </row>
    <row r="3727" spans="1:32">
      <c r="A3727" s="51"/>
      <c r="B3727" s="51"/>
      <c r="C3727" s="51"/>
      <c r="D3727" s="51"/>
      <c r="E3727" s="51"/>
      <c r="F3727" s="51"/>
      <c r="G3727" s="51"/>
      <c r="H3727" s="51"/>
      <c r="I3727" s="51"/>
      <c r="J3727" s="51"/>
      <c r="K3727" s="51"/>
      <c r="L3727" s="51"/>
      <c r="M3727" s="51"/>
      <c r="N3727" s="51"/>
      <c r="O3727" s="51"/>
      <c r="P3727" s="51"/>
      <c r="Q3727" s="51"/>
      <c r="R3727" s="51"/>
      <c r="S3727" s="51"/>
      <c r="T3727" s="51"/>
      <c r="U3727" s="51"/>
      <c r="V3727" s="51"/>
      <c r="W3727" s="51"/>
      <c r="X3727" s="51"/>
      <c r="Y3727" s="51"/>
      <c r="Z3727" s="51"/>
      <c r="AA3727" s="51"/>
      <c r="AB3727" s="51"/>
      <c r="AC3727" s="51"/>
      <c r="AD3727" s="51"/>
      <c r="AE3727" s="51"/>
      <c r="AF3727" s="51"/>
    </row>
    <row r="3728" spans="1:32">
      <c r="A3728" s="51"/>
      <c r="B3728" s="51"/>
      <c r="C3728" s="51"/>
      <c r="D3728" s="51"/>
      <c r="E3728" s="51"/>
      <c r="F3728" s="51"/>
      <c r="G3728" s="51"/>
      <c r="H3728" s="51"/>
      <c r="I3728" s="51"/>
      <c r="J3728" s="51"/>
      <c r="K3728" s="51"/>
      <c r="L3728" s="51"/>
      <c r="M3728" s="51"/>
      <c r="N3728" s="51"/>
      <c r="O3728" s="51"/>
      <c r="P3728" s="51"/>
      <c r="Q3728" s="51"/>
      <c r="R3728" s="51"/>
      <c r="S3728" s="51"/>
      <c r="T3728" s="51"/>
      <c r="U3728" s="51"/>
      <c r="V3728" s="51"/>
      <c r="W3728" s="51"/>
      <c r="X3728" s="51"/>
      <c r="Y3728" s="51"/>
      <c r="Z3728" s="51"/>
      <c r="AA3728" s="51"/>
      <c r="AB3728" s="51"/>
      <c r="AC3728" s="51"/>
      <c r="AD3728" s="51"/>
      <c r="AE3728" s="51"/>
      <c r="AF3728" s="51"/>
    </row>
    <row r="3729" spans="1:32">
      <c r="A3729" s="51"/>
      <c r="B3729" s="51"/>
      <c r="C3729" s="51"/>
      <c r="D3729" s="51"/>
      <c r="E3729" s="51"/>
      <c r="F3729" s="51"/>
      <c r="G3729" s="51"/>
      <c r="H3729" s="51"/>
      <c r="I3729" s="51"/>
      <c r="J3729" s="51"/>
      <c r="K3729" s="51"/>
      <c r="L3729" s="51"/>
      <c r="M3729" s="51"/>
      <c r="N3729" s="51"/>
      <c r="O3729" s="51"/>
      <c r="P3729" s="51"/>
      <c r="Q3729" s="51"/>
      <c r="R3729" s="51"/>
      <c r="S3729" s="51"/>
      <c r="T3729" s="51"/>
      <c r="U3729" s="51"/>
      <c r="V3729" s="51"/>
      <c r="W3729" s="51"/>
      <c r="X3729" s="51"/>
      <c r="Y3729" s="51"/>
      <c r="Z3729" s="51"/>
      <c r="AA3729" s="51"/>
      <c r="AB3729" s="51"/>
      <c r="AC3729" s="51"/>
      <c r="AD3729" s="51"/>
      <c r="AE3729" s="51"/>
      <c r="AF3729" s="51"/>
    </row>
    <row r="3730" spans="1:32">
      <c r="A3730" s="51"/>
      <c r="B3730" s="51"/>
      <c r="C3730" s="51"/>
      <c r="D3730" s="51"/>
      <c r="E3730" s="51"/>
      <c r="F3730" s="51"/>
      <c r="G3730" s="51"/>
      <c r="H3730" s="51"/>
      <c r="I3730" s="51"/>
      <c r="J3730" s="51"/>
      <c r="K3730" s="51"/>
      <c r="L3730" s="51"/>
      <c r="M3730" s="51"/>
      <c r="N3730" s="51"/>
      <c r="O3730" s="51"/>
      <c r="P3730" s="51"/>
      <c r="Q3730" s="51"/>
      <c r="R3730" s="51"/>
      <c r="S3730" s="51"/>
      <c r="T3730" s="51"/>
      <c r="U3730" s="51"/>
      <c r="V3730" s="51"/>
      <c r="W3730" s="51"/>
      <c r="X3730" s="51"/>
      <c r="Y3730" s="51"/>
      <c r="Z3730" s="51"/>
      <c r="AA3730" s="51"/>
      <c r="AB3730" s="51"/>
      <c r="AC3730" s="51"/>
      <c r="AD3730" s="51"/>
      <c r="AE3730" s="51"/>
      <c r="AF3730" s="51"/>
    </row>
    <row r="3731" spans="1:32">
      <c r="A3731" s="51"/>
      <c r="B3731" s="51"/>
      <c r="C3731" s="51"/>
      <c r="D3731" s="51"/>
      <c r="E3731" s="51"/>
      <c r="F3731" s="51"/>
      <c r="G3731" s="51"/>
      <c r="H3731" s="51"/>
      <c r="I3731" s="51"/>
      <c r="J3731" s="51"/>
      <c r="K3731" s="51"/>
      <c r="L3731" s="51"/>
      <c r="M3731" s="51"/>
      <c r="N3731" s="51"/>
      <c r="O3731" s="51"/>
      <c r="P3731" s="51"/>
      <c r="Q3731" s="51"/>
      <c r="R3731" s="51"/>
      <c r="S3731" s="51"/>
      <c r="T3731" s="51"/>
      <c r="U3731" s="51"/>
      <c r="V3731" s="51"/>
      <c r="W3731" s="51"/>
      <c r="X3731" s="51"/>
      <c r="Y3731" s="51"/>
      <c r="Z3731" s="51"/>
      <c r="AA3731" s="51"/>
      <c r="AB3731" s="51"/>
      <c r="AC3731" s="51"/>
      <c r="AD3731" s="51"/>
      <c r="AE3731" s="51"/>
      <c r="AF3731" s="51"/>
    </row>
    <row r="3732" spans="1:32">
      <c r="A3732" s="51"/>
      <c r="B3732" s="51"/>
      <c r="C3732" s="51"/>
      <c r="D3732" s="51"/>
      <c r="E3732" s="51"/>
      <c r="F3732" s="51"/>
      <c r="G3732" s="51"/>
      <c r="H3732" s="51"/>
      <c r="I3732" s="51"/>
      <c r="J3732" s="51"/>
      <c r="K3732" s="51"/>
      <c r="L3732" s="51"/>
      <c r="M3732" s="51"/>
      <c r="N3732" s="51"/>
      <c r="O3732" s="51"/>
      <c r="P3732" s="51"/>
      <c r="Q3732" s="51"/>
      <c r="R3732" s="51"/>
      <c r="S3732" s="51"/>
      <c r="T3732" s="51"/>
      <c r="U3732" s="51"/>
      <c r="V3732" s="51"/>
      <c r="W3732" s="51"/>
      <c r="X3732" s="51"/>
      <c r="Y3732" s="51"/>
      <c r="Z3732" s="51"/>
      <c r="AA3732" s="51"/>
      <c r="AB3732" s="51"/>
      <c r="AC3732" s="51"/>
      <c r="AD3732" s="51"/>
      <c r="AE3732" s="51"/>
      <c r="AF3732" s="51"/>
    </row>
    <row r="3733" spans="1:32">
      <c r="A3733" s="51"/>
      <c r="B3733" s="51"/>
      <c r="C3733" s="51"/>
      <c r="D3733" s="51"/>
      <c r="E3733" s="51"/>
      <c r="F3733" s="51"/>
      <c r="G3733" s="51"/>
      <c r="H3733" s="51"/>
      <c r="I3733" s="51"/>
      <c r="J3733" s="51"/>
      <c r="K3733" s="51"/>
      <c r="L3733" s="51"/>
      <c r="M3733" s="51"/>
      <c r="N3733" s="51"/>
      <c r="O3733" s="51"/>
      <c r="P3733" s="51"/>
      <c r="Q3733" s="51"/>
      <c r="R3733" s="51"/>
      <c r="S3733" s="51"/>
      <c r="T3733" s="51"/>
      <c r="U3733" s="51"/>
      <c r="V3733" s="51"/>
      <c r="W3733" s="51"/>
      <c r="X3733" s="51"/>
      <c r="Y3733" s="51"/>
      <c r="Z3733" s="51"/>
      <c r="AA3733" s="51"/>
      <c r="AB3733" s="51"/>
      <c r="AC3733" s="51"/>
      <c r="AD3733" s="51"/>
      <c r="AE3733" s="51"/>
      <c r="AF3733" s="51"/>
    </row>
    <row r="3734" spans="1:32">
      <c r="A3734" s="51"/>
      <c r="B3734" s="51"/>
      <c r="C3734" s="51"/>
      <c r="D3734" s="51"/>
      <c r="E3734" s="51"/>
      <c r="F3734" s="51"/>
      <c r="G3734" s="51"/>
      <c r="H3734" s="51"/>
      <c r="I3734" s="51"/>
      <c r="J3734" s="51"/>
      <c r="K3734" s="51"/>
      <c r="L3734" s="51"/>
      <c r="M3734" s="51"/>
      <c r="N3734" s="51"/>
      <c r="O3734" s="51"/>
      <c r="P3734" s="51"/>
      <c r="Q3734" s="51"/>
      <c r="R3734" s="51"/>
      <c r="S3734" s="51"/>
      <c r="T3734" s="51"/>
      <c r="U3734" s="51"/>
      <c r="V3734" s="51"/>
      <c r="W3734" s="51"/>
      <c r="X3734" s="51"/>
      <c r="Y3734" s="51"/>
      <c r="Z3734" s="51"/>
      <c r="AA3734" s="51"/>
      <c r="AB3734" s="51"/>
      <c r="AC3734" s="51"/>
      <c r="AD3734" s="51"/>
      <c r="AE3734" s="51"/>
      <c r="AF3734" s="51"/>
    </row>
    <row r="3735" spans="1:32">
      <c r="A3735" s="51"/>
      <c r="B3735" s="51"/>
      <c r="C3735" s="51"/>
      <c r="D3735" s="51"/>
      <c r="E3735" s="51"/>
      <c r="F3735" s="51"/>
      <c r="G3735" s="51"/>
      <c r="H3735" s="51"/>
      <c r="I3735" s="51"/>
      <c r="J3735" s="51"/>
      <c r="K3735" s="51"/>
      <c r="L3735" s="51"/>
      <c r="M3735" s="51"/>
      <c r="N3735" s="51"/>
      <c r="O3735" s="51"/>
      <c r="P3735" s="51"/>
      <c r="Q3735" s="51"/>
      <c r="R3735" s="51"/>
      <c r="S3735" s="51"/>
      <c r="T3735" s="51"/>
      <c r="U3735" s="51"/>
      <c r="V3735" s="51"/>
      <c r="W3735" s="51"/>
      <c r="X3735" s="51"/>
      <c r="Y3735" s="51"/>
      <c r="Z3735" s="51"/>
      <c r="AA3735" s="51"/>
      <c r="AB3735" s="51"/>
      <c r="AC3735" s="51"/>
      <c r="AD3735" s="51"/>
      <c r="AE3735" s="51"/>
      <c r="AF3735" s="51"/>
    </row>
    <row r="3736" spans="1:32">
      <c r="A3736" s="51"/>
      <c r="B3736" s="51"/>
      <c r="C3736" s="51"/>
      <c r="D3736" s="51"/>
      <c r="E3736" s="51"/>
      <c r="F3736" s="51"/>
      <c r="G3736" s="51"/>
      <c r="H3736" s="51"/>
      <c r="I3736" s="51"/>
      <c r="J3736" s="51"/>
      <c r="K3736" s="51"/>
      <c r="L3736" s="51"/>
      <c r="M3736" s="51"/>
      <c r="N3736" s="51"/>
      <c r="O3736" s="51"/>
      <c r="P3736" s="51"/>
      <c r="Q3736" s="51"/>
      <c r="R3736" s="51"/>
      <c r="S3736" s="51"/>
      <c r="T3736" s="51"/>
      <c r="U3736" s="51"/>
      <c r="V3736" s="51"/>
      <c r="W3736" s="51"/>
      <c r="X3736" s="51"/>
      <c r="Y3736" s="51"/>
      <c r="Z3736" s="51"/>
      <c r="AA3736" s="51"/>
      <c r="AB3736" s="51"/>
      <c r="AC3736" s="51"/>
      <c r="AD3736" s="51"/>
      <c r="AE3736" s="51"/>
      <c r="AF3736" s="51"/>
    </row>
    <row r="3737" spans="1:32">
      <c r="A3737" s="51"/>
      <c r="B3737" s="51"/>
      <c r="C3737" s="51"/>
      <c r="D3737" s="51"/>
      <c r="E3737" s="51"/>
      <c r="F3737" s="51"/>
      <c r="G3737" s="51"/>
      <c r="H3737" s="51"/>
      <c r="I3737" s="51"/>
      <c r="J3737" s="51"/>
      <c r="K3737" s="51"/>
      <c r="L3737" s="51"/>
      <c r="M3737" s="51"/>
      <c r="N3737" s="51"/>
      <c r="O3737" s="51"/>
      <c r="P3737" s="51"/>
      <c r="Q3737" s="51"/>
      <c r="R3737" s="51"/>
      <c r="S3737" s="51"/>
      <c r="T3737" s="51"/>
      <c r="U3737" s="51"/>
      <c r="V3737" s="51"/>
      <c r="W3737" s="51"/>
      <c r="X3737" s="51"/>
      <c r="Y3737" s="51"/>
      <c r="Z3737" s="51"/>
      <c r="AA3737" s="51"/>
      <c r="AB3737" s="51"/>
      <c r="AC3737" s="51"/>
      <c r="AD3737" s="51"/>
      <c r="AE3737" s="51"/>
      <c r="AF3737" s="51"/>
    </row>
    <row r="3738" spans="1:32">
      <c r="A3738" s="51"/>
      <c r="B3738" s="51"/>
      <c r="C3738" s="51"/>
      <c r="D3738" s="51"/>
      <c r="E3738" s="51"/>
      <c r="F3738" s="51"/>
      <c r="G3738" s="51"/>
      <c r="H3738" s="51"/>
      <c r="I3738" s="51"/>
      <c r="J3738" s="51"/>
      <c r="K3738" s="51"/>
      <c r="L3738" s="51"/>
      <c r="M3738" s="51"/>
      <c r="N3738" s="51"/>
      <c r="O3738" s="51"/>
      <c r="P3738" s="51"/>
      <c r="Q3738" s="51"/>
      <c r="R3738" s="51"/>
      <c r="S3738" s="51"/>
      <c r="T3738" s="51"/>
      <c r="U3738" s="51"/>
      <c r="V3738" s="51"/>
      <c r="W3738" s="51"/>
      <c r="X3738" s="51"/>
      <c r="Y3738" s="51"/>
      <c r="Z3738" s="51"/>
      <c r="AA3738" s="51"/>
      <c r="AB3738" s="51"/>
      <c r="AC3738" s="51"/>
      <c r="AD3738" s="51"/>
      <c r="AE3738" s="51"/>
      <c r="AF3738" s="51"/>
    </row>
    <row r="3739" spans="1:32">
      <c r="A3739" s="51"/>
      <c r="B3739" s="51"/>
      <c r="C3739" s="51"/>
      <c r="D3739" s="51"/>
      <c r="E3739" s="51"/>
      <c r="F3739" s="51"/>
      <c r="G3739" s="51"/>
      <c r="H3739" s="51"/>
      <c r="I3739" s="51"/>
      <c r="J3739" s="51"/>
      <c r="K3739" s="51"/>
      <c r="L3739" s="51"/>
      <c r="M3739" s="51"/>
      <c r="N3739" s="51"/>
      <c r="O3739" s="51"/>
      <c r="P3739" s="51"/>
      <c r="Q3739" s="51"/>
      <c r="R3739" s="51"/>
      <c r="S3739" s="51"/>
      <c r="T3739" s="51"/>
      <c r="U3739" s="51"/>
      <c r="V3739" s="51"/>
      <c r="W3739" s="51"/>
      <c r="X3739" s="51"/>
      <c r="Y3739" s="51"/>
      <c r="Z3739" s="51"/>
      <c r="AA3739" s="51"/>
      <c r="AB3739" s="51"/>
      <c r="AC3739" s="51"/>
      <c r="AD3739" s="51"/>
      <c r="AE3739" s="51"/>
      <c r="AF3739" s="51"/>
    </row>
    <row r="3740" spans="1:32">
      <c r="A3740" s="51"/>
      <c r="B3740" s="51"/>
      <c r="C3740" s="51"/>
      <c r="D3740" s="51"/>
      <c r="E3740" s="51"/>
      <c r="F3740" s="51"/>
      <c r="G3740" s="51"/>
      <c r="H3740" s="51"/>
      <c r="I3740" s="51"/>
      <c r="J3740" s="51"/>
      <c r="K3740" s="51"/>
      <c r="L3740" s="51"/>
      <c r="M3740" s="51"/>
      <c r="N3740" s="51"/>
      <c r="O3740" s="51"/>
      <c r="P3740" s="51"/>
      <c r="Q3740" s="51"/>
      <c r="R3740" s="51"/>
      <c r="S3740" s="51"/>
      <c r="T3740" s="51"/>
      <c r="U3740" s="51"/>
      <c r="V3740" s="51"/>
      <c r="W3740" s="51"/>
      <c r="X3740" s="51"/>
      <c r="Y3740" s="51"/>
      <c r="Z3740" s="51"/>
      <c r="AA3740" s="51"/>
      <c r="AB3740" s="51"/>
      <c r="AC3740" s="51"/>
      <c r="AD3740" s="51"/>
      <c r="AE3740" s="51"/>
      <c r="AF3740" s="51"/>
    </row>
    <row r="3741" spans="1:32">
      <c r="A3741" s="51"/>
      <c r="B3741" s="51"/>
      <c r="C3741" s="51"/>
      <c r="D3741" s="51"/>
      <c r="E3741" s="51"/>
      <c r="F3741" s="51"/>
      <c r="G3741" s="51"/>
      <c r="H3741" s="51"/>
      <c r="I3741" s="51"/>
      <c r="J3741" s="51"/>
      <c r="K3741" s="51"/>
      <c r="L3741" s="51"/>
      <c r="M3741" s="51"/>
      <c r="N3741" s="51"/>
      <c r="O3741" s="51"/>
      <c r="P3741" s="51"/>
      <c r="Q3741" s="51"/>
      <c r="R3741" s="51"/>
      <c r="S3741" s="51"/>
      <c r="T3741" s="51"/>
      <c r="U3741" s="51"/>
      <c r="V3741" s="51"/>
      <c r="W3741" s="51"/>
      <c r="X3741" s="51"/>
      <c r="Y3741" s="51"/>
      <c r="Z3741" s="51"/>
      <c r="AA3741" s="51"/>
      <c r="AB3741" s="51"/>
      <c r="AC3741" s="51"/>
      <c r="AD3741" s="51"/>
      <c r="AE3741" s="51"/>
      <c r="AF3741" s="51"/>
    </row>
    <row r="3742" spans="1:32">
      <c r="A3742" s="51"/>
      <c r="B3742" s="51"/>
      <c r="C3742" s="51"/>
      <c r="D3742" s="51"/>
      <c r="E3742" s="51"/>
      <c r="F3742" s="51"/>
      <c r="G3742" s="51"/>
      <c r="H3742" s="51"/>
      <c r="I3742" s="51"/>
      <c r="J3742" s="51"/>
      <c r="K3742" s="51"/>
      <c r="L3742" s="51"/>
      <c r="M3742" s="51"/>
      <c r="N3742" s="51"/>
      <c r="O3742" s="51"/>
      <c r="P3742" s="51"/>
      <c r="Q3742" s="51"/>
      <c r="R3742" s="51"/>
      <c r="S3742" s="51"/>
      <c r="T3742" s="51"/>
      <c r="U3742" s="51"/>
      <c r="V3742" s="51"/>
      <c r="W3742" s="51"/>
      <c r="X3742" s="51"/>
      <c r="Y3742" s="51"/>
      <c r="Z3742" s="51"/>
      <c r="AA3742" s="51"/>
      <c r="AB3742" s="51"/>
      <c r="AC3742" s="51"/>
      <c r="AD3742" s="51"/>
      <c r="AE3742" s="51"/>
      <c r="AF3742" s="51"/>
    </row>
    <row r="3743" spans="1:32">
      <c r="A3743" s="51"/>
      <c r="B3743" s="51"/>
      <c r="C3743" s="51"/>
      <c r="D3743" s="51"/>
      <c r="E3743" s="51"/>
      <c r="F3743" s="51"/>
      <c r="G3743" s="51"/>
      <c r="H3743" s="51"/>
      <c r="I3743" s="51"/>
      <c r="J3743" s="51"/>
      <c r="K3743" s="51"/>
      <c r="L3743" s="51"/>
      <c r="M3743" s="51"/>
      <c r="N3743" s="51"/>
      <c r="O3743" s="51"/>
      <c r="P3743" s="51"/>
      <c r="Q3743" s="51"/>
      <c r="R3743" s="51"/>
      <c r="S3743" s="51"/>
      <c r="T3743" s="51"/>
      <c r="U3743" s="51"/>
      <c r="V3743" s="51"/>
      <c r="W3743" s="51"/>
      <c r="X3743" s="51"/>
      <c r="Y3743" s="51"/>
      <c r="Z3743" s="51"/>
      <c r="AA3743" s="51"/>
      <c r="AB3743" s="51"/>
      <c r="AC3743" s="51"/>
      <c r="AD3743" s="51"/>
      <c r="AE3743" s="51"/>
      <c r="AF3743" s="51"/>
    </row>
    <row r="3744" spans="1:32">
      <c r="A3744" s="51"/>
      <c r="B3744" s="51"/>
      <c r="C3744" s="51"/>
      <c r="D3744" s="51"/>
      <c r="E3744" s="51"/>
      <c r="F3744" s="51"/>
      <c r="G3744" s="51"/>
      <c r="H3744" s="51"/>
      <c r="I3744" s="51"/>
      <c r="J3744" s="51"/>
      <c r="K3744" s="51"/>
      <c r="L3744" s="51"/>
      <c r="M3744" s="51"/>
      <c r="N3744" s="51"/>
      <c r="O3744" s="51"/>
      <c r="P3744" s="51"/>
      <c r="Q3744" s="51"/>
      <c r="R3744" s="51"/>
      <c r="S3744" s="51"/>
      <c r="T3744" s="51"/>
      <c r="U3744" s="51"/>
      <c r="V3744" s="51"/>
      <c r="W3744" s="51"/>
      <c r="X3744" s="51"/>
      <c r="Y3744" s="51"/>
      <c r="Z3744" s="51"/>
      <c r="AA3744" s="51"/>
      <c r="AB3744" s="51"/>
      <c r="AC3744" s="51"/>
      <c r="AD3744" s="51"/>
      <c r="AE3744" s="51"/>
      <c r="AF3744" s="51"/>
    </row>
    <row r="3745" spans="1:32">
      <c r="A3745" s="51"/>
      <c r="B3745" s="51"/>
      <c r="C3745" s="51"/>
      <c r="D3745" s="51"/>
      <c r="E3745" s="51"/>
      <c r="F3745" s="51"/>
      <c r="G3745" s="51"/>
      <c r="H3745" s="51"/>
      <c r="I3745" s="51"/>
      <c r="J3745" s="51"/>
      <c r="K3745" s="51"/>
      <c r="L3745" s="51"/>
      <c r="M3745" s="51"/>
      <c r="N3745" s="51"/>
      <c r="O3745" s="51"/>
      <c r="P3745" s="51"/>
      <c r="Q3745" s="51"/>
      <c r="R3745" s="51"/>
      <c r="S3745" s="51"/>
      <c r="T3745" s="51"/>
      <c r="U3745" s="51"/>
      <c r="V3745" s="51"/>
      <c r="W3745" s="51"/>
      <c r="X3745" s="51"/>
      <c r="Y3745" s="51"/>
      <c r="Z3745" s="51"/>
      <c r="AA3745" s="51"/>
      <c r="AB3745" s="51"/>
      <c r="AC3745" s="51"/>
      <c r="AD3745" s="51"/>
      <c r="AE3745" s="51"/>
      <c r="AF3745" s="51"/>
    </row>
    <row r="3746" spans="1:32">
      <c r="A3746" s="51"/>
      <c r="B3746" s="51"/>
      <c r="C3746" s="51"/>
      <c r="D3746" s="51"/>
      <c r="E3746" s="51"/>
      <c r="F3746" s="51"/>
      <c r="G3746" s="51"/>
      <c r="H3746" s="51"/>
      <c r="I3746" s="51"/>
      <c r="J3746" s="51"/>
      <c r="K3746" s="51"/>
      <c r="L3746" s="51"/>
      <c r="M3746" s="51"/>
      <c r="N3746" s="51"/>
      <c r="O3746" s="51"/>
      <c r="P3746" s="51"/>
      <c r="Q3746" s="51"/>
      <c r="R3746" s="51"/>
      <c r="S3746" s="51"/>
      <c r="T3746" s="51"/>
      <c r="U3746" s="51"/>
      <c r="V3746" s="51"/>
      <c r="W3746" s="51"/>
      <c r="X3746" s="51"/>
      <c r="Y3746" s="51"/>
      <c r="Z3746" s="51"/>
      <c r="AA3746" s="51"/>
      <c r="AB3746" s="51"/>
      <c r="AC3746" s="51"/>
      <c r="AD3746" s="51"/>
      <c r="AE3746" s="51"/>
      <c r="AF3746" s="51"/>
    </row>
    <row r="3747" spans="1:32">
      <c r="A3747" s="51"/>
      <c r="B3747" s="51"/>
      <c r="C3747" s="51"/>
      <c r="D3747" s="51"/>
      <c r="E3747" s="51"/>
      <c r="F3747" s="51"/>
      <c r="G3747" s="51"/>
      <c r="H3747" s="51"/>
      <c r="I3747" s="51"/>
      <c r="J3747" s="51"/>
      <c r="K3747" s="51"/>
      <c r="L3747" s="51"/>
      <c r="M3747" s="51"/>
      <c r="N3747" s="51"/>
      <c r="O3747" s="51"/>
      <c r="P3747" s="51"/>
      <c r="Q3747" s="51"/>
      <c r="R3747" s="51"/>
      <c r="S3747" s="51"/>
      <c r="T3747" s="51"/>
      <c r="U3747" s="51"/>
      <c r="V3747" s="51"/>
      <c r="W3747" s="51"/>
      <c r="X3747" s="51"/>
      <c r="Y3747" s="51"/>
      <c r="Z3747" s="51"/>
      <c r="AA3747" s="51"/>
      <c r="AB3747" s="51"/>
      <c r="AC3747" s="51"/>
      <c r="AD3747" s="51"/>
      <c r="AE3747" s="51"/>
      <c r="AF3747" s="51"/>
    </row>
    <row r="3748" spans="1:32">
      <c r="A3748" s="51"/>
      <c r="B3748" s="51"/>
      <c r="C3748" s="51"/>
      <c r="D3748" s="51"/>
      <c r="E3748" s="51"/>
      <c r="F3748" s="51"/>
      <c r="G3748" s="51"/>
      <c r="H3748" s="51"/>
      <c r="I3748" s="51"/>
      <c r="J3748" s="51"/>
      <c r="K3748" s="51"/>
      <c r="L3748" s="51"/>
      <c r="M3748" s="51"/>
      <c r="N3748" s="51"/>
      <c r="O3748" s="51"/>
      <c r="P3748" s="51"/>
      <c r="Q3748" s="51"/>
      <c r="R3748" s="51"/>
      <c r="S3748" s="51"/>
      <c r="T3748" s="51"/>
      <c r="U3748" s="51"/>
      <c r="V3748" s="51"/>
      <c r="W3748" s="51"/>
      <c r="X3748" s="51"/>
      <c r="Y3748" s="51"/>
      <c r="Z3748" s="51"/>
      <c r="AA3748" s="51"/>
      <c r="AB3748" s="51"/>
      <c r="AC3748" s="51"/>
      <c r="AD3748" s="51"/>
      <c r="AE3748" s="51"/>
      <c r="AF3748" s="51"/>
    </row>
    <row r="3749" spans="1:32">
      <c r="A3749" s="51"/>
      <c r="B3749" s="51"/>
      <c r="C3749" s="51"/>
      <c r="D3749" s="51"/>
      <c r="E3749" s="51"/>
      <c r="F3749" s="51"/>
      <c r="G3749" s="51"/>
      <c r="H3749" s="51"/>
      <c r="I3749" s="51"/>
      <c r="J3749" s="51"/>
      <c r="K3749" s="51"/>
      <c r="L3749" s="51"/>
      <c r="M3749" s="51"/>
      <c r="N3749" s="51"/>
      <c r="O3749" s="51"/>
      <c r="P3749" s="51"/>
      <c r="Q3749" s="51"/>
      <c r="R3749" s="51"/>
      <c r="S3749" s="51"/>
      <c r="T3749" s="51"/>
      <c r="U3749" s="51"/>
      <c r="V3749" s="51"/>
      <c r="W3749" s="51"/>
      <c r="X3749" s="51"/>
      <c r="Y3749" s="51"/>
      <c r="Z3749" s="51"/>
      <c r="AA3749" s="51"/>
      <c r="AB3749" s="51"/>
      <c r="AC3749" s="51"/>
      <c r="AD3749" s="51"/>
      <c r="AE3749" s="51"/>
      <c r="AF3749" s="51"/>
    </row>
    <row r="3750" spans="1:32">
      <c r="A3750" s="51"/>
      <c r="B3750" s="51"/>
      <c r="C3750" s="51"/>
      <c r="D3750" s="51"/>
      <c r="E3750" s="51"/>
      <c r="F3750" s="51"/>
      <c r="G3750" s="51"/>
      <c r="H3750" s="51"/>
      <c r="I3750" s="51"/>
      <c r="J3750" s="51"/>
      <c r="K3750" s="51"/>
      <c r="L3750" s="51"/>
      <c r="M3750" s="51"/>
      <c r="N3750" s="51"/>
      <c r="O3750" s="51"/>
      <c r="P3750" s="51"/>
      <c r="Q3750" s="51"/>
      <c r="R3750" s="51"/>
      <c r="S3750" s="51"/>
      <c r="T3750" s="51"/>
      <c r="U3750" s="51"/>
      <c r="V3750" s="51"/>
      <c r="W3750" s="51"/>
      <c r="X3750" s="51"/>
      <c r="Y3750" s="51"/>
      <c r="Z3750" s="51"/>
      <c r="AA3750" s="51"/>
      <c r="AB3750" s="51"/>
      <c r="AC3750" s="51"/>
      <c r="AD3750" s="51"/>
      <c r="AE3750" s="51"/>
      <c r="AF3750" s="51"/>
    </row>
    <row r="3751" spans="1:32">
      <c r="A3751" s="51"/>
      <c r="B3751" s="51"/>
      <c r="C3751" s="51"/>
      <c r="D3751" s="51"/>
      <c r="E3751" s="51"/>
      <c r="F3751" s="51"/>
      <c r="G3751" s="51"/>
      <c r="H3751" s="51"/>
      <c r="I3751" s="51"/>
      <c r="J3751" s="51"/>
      <c r="K3751" s="51"/>
      <c r="L3751" s="51"/>
      <c r="M3751" s="51"/>
      <c r="N3751" s="51"/>
      <c r="O3751" s="51"/>
      <c r="P3751" s="51"/>
      <c r="Q3751" s="51"/>
      <c r="R3751" s="51"/>
      <c r="S3751" s="51"/>
      <c r="T3751" s="51"/>
      <c r="U3751" s="51"/>
      <c r="V3751" s="51"/>
      <c r="W3751" s="51"/>
      <c r="X3751" s="51"/>
      <c r="Y3751" s="51"/>
      <c r="Z3751" s="51"/>
      <c r="AA3751" s="51"/>
      <c r="AB3751" s="51"/>
      <c r="AC3751" s="51"/>
      <c r="AD3751" s="51"/>
      <c r="AE3751" s="51"/>
      <c r="AF3751" s="51"/>
    </row>
    <row r="3752" spans="1:32">
      <c r="A3752" s="51"/>
      <c r="B3752" s="51"/>
      <c r="C3752" s="51"/>
      <c r="D3752" s="51"/>
      <c r="E3752" s="51"/>
      <c r="F3752" s="51"/>
      <c r="G3752" s="51"/>
      <c r="H3752" s="51"/>
      <c r="I3752" s="51"/>
      <c r="J3752" s="51"/>
      <c r="K3752" s="51"/>
      <c r="L3752" s="51"/>
      <c r="M3752" s="51"/>
      <c r="N3752" s="51"/>
      <c r="O3752" s="51"/>
      <c r="P3752" s="51"/>
      <c r="Q3752" s="51"/>
      <c r="R3752" s="51"/>
      <c r="S3752" s="51"/>
      <c r="T3752" s="51"/>
      <c r="U3752" s="51"/>
      <c r="V3752" s="51"/>
      <c r="W3752" s="51"/>
      <c r="X3752" s="51"/>
      <c r="Y3752" s="51"/>
      <c r="Z3752" s="51"/>
      <c r="AA3752" s="51"/>
      <c r="AB3752" s="51"/>
      <c r="AC3752" s="51"/>
      <c r="AD3752" s="51"/>
      <c r="AE3752" s="51"/>
      <c r="AF3752" s="51"/>
    </row>
    <row r="3753" spans="1:32">
      <c r="A3753" s="51"/>
      <c r="B3753" s="51"/>
      <c r="C3753" s="51"/>
      <c r="D3753" s="51"/>
      <c r="E3753" s="51"/>
      <c r="F3753" s="51"/>
      <c r="G3753" s="51"/>
      <c r="H3753" s="51"/>
      <c r="I3753" s="51"/>
      <c r="J3753" s="51"/>
      <c r="K3753" s="51"/>
      <c r="L3753" s="51"/>
      <c r="M3753" s="51"/>
      <c r="N3753" s="51"/>
      <c r="O3753" s="51"/>
      <c r="P3753" s="51"/>
      <c r="Q3753" s="51"/>
      <c r="R3753" s="51"/>
      <c r="S3753" s="51"/>
      <c r="T3753" s="51"/>
      <c r="U3753" s="51"/>
      <c r="V3753" s="51"/>
      <c r="W3753" s="51"/>
      <c r="X3753" s="51"/>
      <c r="Y3753" s="51"/>
      <c r="Z3753" s="51"/>
      <c r="AA3753" s="51"/>
      <c r="AB3753" s="51"/>
      <c r="AC3753" s="51"/>
      <c r="AD3753" s="51"/>
      <c r="AE3753" s="51"/>
      <c r="AF3753" s="51"/>
    </row>
    <row r="3754" spans="1:32">
      <c r="A3754" s="51"/>
      <c r="B3754" s="51"/>
      <c r="C3754" s="51"/>
      <c r="D3754" s="51"/>
      <c r="E3754" s="51"/>
      <c r="F3754" s="51"/>
      <c r="G3754" s="51"/>
      <c r="H3754" s="51"/>
      <c r="I3754" s="51"/>
      <c r="J3754" s="51"/>
      <c r="K3754" s="51"/>
      <c r="L3754" s="51"/>
      <c r="M3754" s="51"/>
      <c r="N3754" s="51"/>
      <c r="O3754" s="51"/>
      <c r="P3754" s="51"/>
      <c r="Q3754" s="51"/>
      <c r="R3754" s="51"/>
      <c r="S3754" s="51"/>
      <c r="T3754" s="51"/>
      <c r="U3754" s="51"/>
      <c r="V3754" s="51"/>
      <c r="W3754" s="51"/>
      <c r="X3754" s="51"/>
      <c r="Y3754" s="51"/>
      <c r="Z3754" s="51"/>
      <c r="AA3754" s="51"/>
      <c r="AB3754" s="51"/>
      <c r="AC3754" s="51"/>
      <c r="AD3754" s="51"/>
      <c r="AE3754" s="51"/>
      <c r="AF3754" s="51"/>
    </row>
    <row r="3755" spans="1:32">
      <c r="A3755" s="51"/>
      <c r="B3755" s="51"/>
      <c r="C3755" s="51"/>
      <c r="D3755" s="51"/>
      <c r="E3755" s="51"/>
      <c r="F3755" s="51"/>
      <c r="G3755" s="51"/>
      <c r="H3755" s="51"/>
      <c r="I3755" s="51"/>
      <c r="J3755" s="51"/>
      <c r="K3755" s="51"/>
      <c r="L3755" s="51"/>
      <c r="M3755" s="51"/>
      <c r="N3755" s="51"/>
      <c r="O3755" s="51"/>
      <c r="P3755" s="51"/>
      <c r="Q3755" s="51"/>
      <c r="R3755" s="51"/>
      <c r="S3755" s="51"/>
      <c r="T3755" s="51"/>
      <c r="U3755" s="51"/>
      <c r="V3755" s="51"/>
      <c r="W3755" s="51"/>
      <c r="X3755" s="51"/>
      <c r="Y3755" s="51"/>
      <c r="Z3755" s="51"/>
      <c r="AA3755" s="51"/>
      <c r="AB3755" s="51"/>
      <c r="AC3755" s="51"/>
      <c r="AD3755" s="51"/>
      <c r="AE3755" s="51"/>
      <c r="AF3755" s="51"/>
    </row>
    <row r="3756" spans="1:32">
      <c r="A3756" s="51"/>
      <c r="B3756" s="51"/>
      <c r="C3756" s="51"/>
      <c r="D3756" s="51"/>
      <c r="E3756" s="51"/>
      <c r="F3756" s="51"/>
      <c r="G3756" s="51"/>
      <c r="H3756" s="51"/>
      <c r="I3756" s="51"/>
      <c r="J3756" s="51"/>
      <c r="K3756" s="51"/>
      <c r="L3756" s="51"/>
      <c r="M3756" s="51"/>
      <c r="N3756" s="51"/>
      <c r="O3756" s="51"/>
      <c r="P3756" s="51"/>
      <c r="Q3756" s="51"/>
      <c r="R3756" s="51"/>
      <c r="S3756" s="51"/>
      <c r="T3756" s="51"/>
      <c r="U3756" s="51"/>
      <c r="V3756" s="51"/>
      <c r="W3756" s="51"/>
      <c r="X3756" s="51"/>
      <c r="Y3756" s="51"/>
      <c r="Z3756" s="51"/>
      <c r="AA3756" s="51"/>
      <c r="AB3756" s="51"/>
      <c r="AC3756" s="51"/>
      <c r="AD3756" s="51"/>
      <c r="AE3756" s="51"/>
      <c r="AF3756" s="51"/>
    </row>
    <row r="3757" spans="1:32">
      <c r="A3757" s="51"/>
      <c r="B3757" s="51"/>
      <c r="C3757" s="51"/>
      <c r="D3757" s="51"/>
      <c r="E3757" s="51"/>
      <c r="F3757" s="51"/>
      <c r="G3757" s="51"/>
      <c r="H3757" s="51"/>
      <c r="I3757" s="51"/>
      <c r="J3757" s="51"/>
      <c r="K3757" s="51"/>
      <c r="L3757" s="51"/>
      <c r="M3757" s="51"/>
      <c r="N3757" s="51"/>
      <c r="O3757" s="51"/>
      <c r="P3757" s="51"/>
      <c r="Q3757" s="51"/>
      <c r="R3757" s="51"/>
      <c r="S3757" s="51"/>
      <c r="T3757" s="51"/>
      <c r="U3757" s="51"/>
      <c r="V3757" s="51"/>
      <c r="W3757" s="51"/>
      <c r="X3757" s="51"/>
      <c r="Y3757" s="51"/>
      <c r="Z3757" s="51"/>
      <c r="AA3757" s="51"/>
      <c r="AB3757" s="51"/>
      <c r="AC3757" s="51"/>
      <c r="AD3757" s="51"/>
      <c r="AE3757" s="51"/>
      <c r="AF3757" s="51"/>
    </row>
    <row r="3758" spans="1:32">
      <c r="A3758" s="51"/>
      <c r="B3758" s="51"/>
      <c r="C3758" s="51"/>
      <c r="D3758" s="51"/>
      <c r="E3758" s="51"/>
      <c r="F3758" s="51"/>
      <c r="G3758" s="51"/>
      <c r="H3758" s="51"/>
      <c r="I3758" s="51"/>
      <c r="J3758" s="51"/>
      <c r="K3758" s="51"/>
      <c r="L3758" s="51"/>
      <c r="M3758" s="51"/>
      <c r="N3758" s="51"/>
      <c r="O3758" s="51"/>
      <c r="P3758" s="51"/>
      <c r="Q3758" s="51"/>
      <c r="R3758" s="51"/>
      <c r="S3758" s="51"/>
      <c r="T3758" s="51"/>
      <c r="U3758" s="51"/>
      <c r="V3758" s="51"/>
      <c r="W3758" s="51"/>
      <c r="X3758" s="51"/>
      <c r="Y3758" s="51"/>
      <c r="Z3758" s="51"/>
      <c r="AA3758" s="51"/>
      <c r="AB3758" s="51"/>
      <c r="AC3758" s="51"/>
      <c r="AD3758" s="51"/>
      <c r="AE3758" s="51"/>
      <c r="AF3758" s="51"/>
    </row>
    <row r="3759" spans="1:32">
      <c r="A3759" s="51"/>
      <c r="B3759" s="51"/>
      <c r="C3759" s="51"/>
      <c r="D3759" s="51"/>
      <c r="E3759" s="51"/>
      <c r="F3759" s="51"/>
      <c r="G3759" s="51"/>
      <c r="H3759" s="51"/>
      <c r="I3759" s="51"/>
      <c r="J3759" s="51"/>
      <c r="K3759" s="51"/>
      <c r="L3759" s="51"/>
      <c r="M3759" s="51"/>
      <c r="N3759" s="51"/>
      <c r="O3759" s="51"/>
      <c r="P3759" s="51"/>
      <c r="Q3759" s="51"/>
      <c r="R3759" s="51"/>
      <c r="S3759" s="51"/>
      <c r="T3759" s="51"/>
      <c r="U3759" s="51"/>
      <c r="V3759" s="51"/>
      <c r="W3759" s="51"/>
      <c r="X3759" s="51"/>
      <c r="Y3759" s="51"/>
      <c r="Z3759" s="51"/>
      <c r="AA3759" s="51"/>
      <c r="AB3759" s="51"/>
      <c r="AC3759" s="51"/>
      <c r="AD3759" s="51"/>
      <c r="AE3759" s="51"/>
      <c r="AF3759" s="51"/>
    </row>
    <row r="3760" spans="1:32">
      <c r="A3760" s="51"/>
      <c r="B3760" s="51"/>
      <c r="C3760" s="51"/>
      <c r="D3760" s="51"/>
      <c r="E3760" s="51"/>
      <c r="F3760" s="51"/>
      <c r="G3760" s="51"/>
      <c r="H3760" s="51"/>
      <c r="I3760" s="51"/>
      <c r="J3760" s="51"/>
      <c r="K3760" s="51"/>
      <c r="L3760" s="51"/>
      <c r="M3760" s="51"/>
      <c r="N3760" s="51"/>
      <c r="O3760" s="51"/>
      <c r="P3760" s="51"/>
      <c r="Q3760" s="51"/>
      <c r="R3760" s="51"/>
      <c r="S3760" s="51"/>
      <c r="T3760" s="51"/>
      <c r="U3760" s="51"/>
      <c r="V3760" s="51"/>
      <c r="W3760" s="51"/>
      <c r="X3760" s="51"/>
      <c r="Y3760" s="51"/>
      <c r="Z3760" s="51"/>
      <c r="AA3760" s="51"/>
      <c r="AB3760" s="51"/>
      <c r="AC3760" s="51"/>
      <c r="AD3760" s="51"/>
      <c r="AE3760" s="51"/>
      <c r="AF3760" s="51"/>
    </row>
    <row r="3761" spans="1:32">
      <c r="A3761" s="51"/>
      <c r="B3761" s="51"/>
      <c r="C3761" s="51"/>
      <c r="D3761" s="51"/>
      <c r="E3761" s="51"/>
      <c r="F3761" s="51"/>
      <c r="G3761" s="51"/>
      <c r="H3761" s="51"/>
      <c r="I3761" s="51"/>
      <c r="J3761" s="51"/>
      <c r="K3761" s="51"/>
      <c r="L3761" s="51"/>
      <c r="M3761" s="51"/>
      <c r="N3761" s="51"/>
      <c r="O3761" s="51"/>
      <c r="P3761" s="51"/>
      <c r="Q3761" s="51"/>
      <c r="R3761" s="51"/>
      <c r="S3761" s="51"/>
      <c r="T3761" s="51"/>
      <c r="U3761" s="51"/>
      <c r="V3761" s="51"/>
      <c r="W3761" s="51"/>
      <c r="X3761" s="51"/>
      <c r="Y3761" s="51"/>
      <c r="Z3761" s="51"/>
      <c r="AA3761" s="51"/>
      <c r="AB3761" s="51"/>
      <c r="AC3761" s="51"/>
      <c r="AD3761" s="51"/>
      <c r="AE3761" s="51"/>
      <c r="AF3761" s="51"/>
    </row>
    <row r="3762" spans="1:32">
      <c r="A3762" s="51"/>
      <c r="B3762" s="51"/>
      <c r="C3762" s="51"/>
      <c r="D3762" s="51"/>
      <c r="E3762" s="51"/>
      <c r="F3762" s="51"/>
      <c r="G3762" s="51"/>
      <c r="H3762" s="51"/>
      <c r="I3762" s="51"/>
      <c r="J3762" s="51"/>
      <c r="K3762" s="51"/>
      <c r="L3762" s="51"/>
      <c r="M3762" s="51"/>
      <c r="N3762" s="51"/>
      <c r="O3762" s="51"/>
      <c r="P3762" s="51"/>
      <c r="Q3762" s="51"/>
      <c r="R3762" s="51"/>
      <c r="S3762" s="51"/>
      <c r="T3762" s="51"/>
      <c r="U3762" s="51"/>
      <c r="V3762" s="51"/>
      <c r="W3762" s="51"/>
      <c r="X3762" s="51"/>
      <c r="Y3762" s="51"/>
      <c r="Z3762" s="51"/>
      <c r="AA3762" s="51"/>
      <c r="AB3762" s="51"/>
      <c r="AC3762" s="51"/>
      <c r="AD3762" s="51"/>
      <c r="AE3762" s="51"/>
      <c r="AF3762" s="51"/>
    </row>
    <row r="3763" spans="1:32">
      <c r="A3763" s="51"/>
      <c r="B3763" s="51"/>
      <c r="C3763" s="51"/>
      <c r="D3763" s="51"/>
      <c r="E3763" s="51"/>
      <c r="F3763" s="51"/>
      <c r="G3763" s="51"/>
      <c r="H3763" s="51"/>
      <c r="I3763" s="51"/>
      <c r="J3763" s="51"/>
      <c r="K3763" s="51"/>
      <c r="L3763" s="51"/>
      <c r="M3763" s="51"/>
      <c r="N3763" s="51"/>
      <c r="O3763" s="51"/>
      <c r="P3763" s="51"/>
      <c r="Q3763" s="51"/>
      <c r="R3763" s="51"/>
      <c r="S3763" s="51"/>
      <c r="T3763" s="51"/>
      <c r="U3763" s="51"/>
      <c r="V3763" s="51"/>
      <c r="W3763" s="51"/>
      <c r="X3763" s="51"/>
      <c r="Y3763" s="51"/>
      <c r="Z3763" s="51"/>
      <c r="AA3763" s="51"/>
      <c r="AB3763" s="51"/>
      <c r="AC3763" s="51"/>
      <c r="AD3763" s="51"/>
      <c r="AE3763" s="51"/>
      <c r="AF3763" s="51"/>
    </row>
    <row r="3764" spans="1:32">
      <c r="A3764" s="51"/>
      <c r="B3764" s="51"/>
      <c r="C3764" s="51"/>
      <c r="D3764" s="51"/>
      <c r="E3764" s="51"/>
      <c r="F3764" s="51"/>
      <c r="G3764" s="51"/>
      <c r="H3764" s="51"/>
      <c r="I3764" s="51"/>
      <c r="J3764" s="51"/>
      <c r="K3764" s="51"/>
      <c r="L3764" s="51"/>
      <c r="M3764" s="51"/>
      <c r="N3764" s="51"/>
      <c r="O3764" s="51"/>
      <c r="P3764" s="51"/>
      <c r="Q3764" s="51"/>
      <c r="R3764" s="51"/>
      <c r="S3764" s="51"/>
      <c r="T3764" s="51"/>
      <c r="U3764" s="51"/>
      <c r="V3764" s="51"/>
      <c r="W3764" s="51"/>
      <c r="X3764" s="51"/>
      <c r="Y3764" s="51"/>
      <c r="Z3764" s="51"/>
      <c r="AA3764" s="51"/>
      <c r="AB3764" s="51"/>
      <c r="AC3764" s="51"/>
      <c r="AD3764" s="51"/>
      <c r="AE3764" s="51"/>
      <c r="AF3764" s="51"/>
    </row>
    <row r="3765" spans="1:32">
      <c r="A3765" s="51"/>
      <c r="B3765" s="51"/>
      <c r="C3765" s="51"/>
      <c r="D3765" s="51"/>
      <c r="E3765" s="51"/>
      <c r="F3765" s="51"/>
      <c r="G3765" s="51"/>
      <c r="H3765" s="51"/>
      <c r="I3765" s="51"/>
      <c r="J3765" s="51"/>
      <c r="K3765" s="51"/>
      <c r="L3765" s="51"/>
      <c r="M3765" s="51"/>
      <c r="N3765" s="51"/>
      <c r="O3765" s="51"/>
      <c r="P3765" s="51"/>
      <c r="Q3765" s="51"/>
      <c r="R3765" s="51"/>
      <c r="S3765" s="51"/>
      <c r="T3765" s="51"/>
      <c r="U3765" s="51"/>
      <c r="V3765" s="51"/>
      <c r="W3765" s="51"/>
      <c r="X3765" s="51"/>
      <c r="Y3765" s="51"/>
      <c r="Z3765" s="51"/>
      <c r="AA3765" s="51"/>
      <c r="AB3765" s="51"/>
      <c r="AC3765" s="51"/>
      <c r="AD3765" s="51"/>
      <c r="AE3765" s="51"/>
      <c r="AF3765" s="51"/>
    </row>
    <row r="3766" spans="1:32">
      <c r="A3766" s="51"/>
      <c r="B3766" s="51"/>
      <c r="C3766" s="51"/>
      <c r="D3766" s="51"/>
      <c r="E3766" s="51"/>
      <c r="F3766" s="51"/>
      <c r="G3766" s="51"/>
      <c r="H3766" s="51"/>
      <c r="I3766" s="51"/>
      <c r="J3766" s="51"/>
      <c r="K3766" s="51"/>
      <c r="L3766" s="51"/>
      <c r="M3766" s="51"/>
      <c r="N3766" s="51"/>
      <c r="O3766" s="51"/>
      <c r="P3766" s="51"/>
      <c r="Q3766" s="51"/>
      <c r="R3766" s="51"/>
      <c r="S3766" s="51"/>
      <c r="T3766" s="51"/>
      <c r="U3766" s="51"/>
      <c r="V3766" s="51"/>
      <c r="W3766" s="51"/>
      <c r="X3766" s="51"/>
      <c r="Y3766" s="51"/>
      <c r="Z3766" s="51"/>
      <c r="AA3766" s="51"/>
      <c r="AB3766" s="51"/>
      <c r="AC3766" s="51"/>
      <c r="AD3766" s="51"/>
      <c r="AE3766" s="51"/>
      <c r="AF3766" s="51"/>
    </row>
    <row r="3767" spans="1:32">
      <c r="A3767" s="51"/>
      <c r="B3767" s="51"/>
      <c r="C3767" s="51"/>
      <c r="D3767" s="51"/>
      <c r="E3767" s="51"/>
      <c r="F3767" s="51"/>
      <c r="G3767" s="51"/>
      <c r="H3767" s="51"/>
      <c r="I3767" s="51"/>
      <c r="J3767" s="51"/>
      <c r="K3767" s="51"/>
      <c r="L3767" s="51"/>
      <c r="M3767" s="51"/>
      <c r="N3767" s="51"/>
      <c r="O3767" s="51"/>
      <c r="P3767" s="51"/>
      <c r="Q3767" s="51"/>
      <c r="R3767" s="51"/>
      <c r="S3767" s="51"/>
      <c r="T3767" s="51"/>
      <c r="U3767" s="51"/>
      <c r="V3767" s="51"/>
      <c r="W3767" s="51"/>
      <c r="X3767" s="51"/>
      <c r="Y3767" s="51"/>
      <c r="Z3767" s="51"/>
      <c r="AA3767" s="51"/>
      <c r="AB3767" s="51"/>
      <c r="AC3767" s="51"/>
      <c r="AD3767" s="51"/>
      <c r="AE3767" s="51"/>
      <c r="AF3767" s="51"/>
    </row>
    <row r="3768" spans="1:32">
      <c r="A3768" s="51"/>
      <c r="B3768" s="51"/>
      <c r="C3768" s="51"/>
      <c r="D3768" s="51"/>
      <c r="E3768" s="51"/>
      <c r="F3768" s="51"/>
      <c r="G3768" s="51"/>
      <c r="H3768" s="51"/>
      <c r="I3768" s="51"/>
      <c r="J3768" s="51"/>
      <c r="K3768" s="51"/>
      <c r="L3768" s="51"/>
      <c r="M3768" s="51"/>
      <c r="N3768" s="51"/>
      <c r="O3768" s="51"/>
      <c r="P3768" s="51"/>
      <c r="Q3768" s="51"/>
      <c r="R3768" s="51"/>
      <c r="S3768" s="51"/>
      <c r="T3768" s="51"/>
      <c r="U3768" s="51"/>
      <c r="V3768" s="51"/>
      <c r="W3768" s="51"/>
      <c r="X3768" s="51"/>
      <c r="Y3768" s="51"/>
      <c r="Z3768" s="51"/>
      <c r="AA3768" s="51"/>
      <c r="AB3768" s="51"/>
      <c r="AC3768" s="51"/>
      <c r="AD3768" s="51"/>
      <c r="AE3768" s="51"/>
      <c r="AF3768" s="51"/>
    </row>
    <row r="3769" spans="1:32">
      <c r="A3769" s="51"/>
      <c r="B3769" s="51"/>
      <c r="C3769" s="51"/>
      <c r="D3769" s="51"/>
      <c r="E3769" s="51"/>
      <c r="F3769" s="51"/>
      <c r="G3769" s="51"/>
      <c r="H3769" s="51"/>
      <c r="I3769" s="51"/>
      <c r="J3769" s="51"/>
      <c r="K3769" s="51"/>
      <c r="L3769" s="51"/>
      <c r="M3769" s="51"/>
      <c r="N3769" s="51"/>
      <c r="O3769" s="51"/>
      <c r="P3769" s="51"/>
      <c r="Q3769" s="51"/>
      <c r="R3769" s="51"/>
      <c r="S3769" s="51"/>
      <c r="T3769" s="51"/>
      <c r="U3769" s="51"/>
      <c r="V3769" s="51"/>
      <c r="W3769" s="51"/>
      <c r="X3769" s="51"/>
      <c r="Y3769" s="51"/>
      <c r="Z3769" s="51"/>
      <c r="AA3769" s="51"/>
      <c r="AB3769" s="51"/>
      <c r="AC3769" s="51"/>
      <c r="AD3769" s="51"/>
      <c r="AE3769" s="51"/>
      <c r="AF3769" s="51"/>
    </row>
    <row r="3770" spans="1:32">
      <c r="A3770" s="51"/>
      <c r="B3770" s="51"/>
      <c r="C3770" s="51"/>
      <c r="D3770" s="51"/>
      <c r="E3770" s="51"/>
      <c r="F3770" s="51"/>
      <c r="G3770" s="51"/>
      <c r="H3770" s="51"/>
      <c r="I3770" s="51"/>
      <c r="J3770" s="51"/>
      <c r="K3770" s="51"/>
      <c r="L3770" s="51"/>
      <c r="M3770" s="51"/>
      <c r="N3770" s="51"/>
      <c r="O3770" s="51"/>
      <c r="P3770" s="51"/>
      <c r="Q3770" s="51"/>
      <c r="R3770" s="51"/>
      <c r="S3770" s="51"/>
      <c r="T3770" s="51"/>
      <c r="U3770" s="51"/>
      <c r="V3770" s="51"/>
      <c r="W3770" s="51"/>
      <c r="X3770" s="51"/>
      <c r="Y3770" s="51"/>
      <c r="Z3770" s="51"/>
      <c r="AA3770" s="51"/>
      <c r="AB3770" s="51"/>
      <c r="AC3770" s="51"/>
      <c r="AD3770" s="51"/>
      <c r="AE3770" s="51"/>
      <c r="AF3770" s="51"/>
    </row>
    <row r="3771" spans="1:32">
      <c r="A3771" s="51"/>
      <c r="B3771" s="51"/>
      <c r="C3771" s="51"/>
      <c r="D3771" s="51"/>
      <c r="E3771" s="51"/>
      <c r="F3771" s="51"/>
      <c r="G3771" s="51"/>
      <c r="H3771" s="51"/>
      <c r="I3771" s="51"/>
      <c r="J3771" s="51"/>
      <c r="K3771" s="51"/>
      <c r="L3771" s="51"/>
      <c r="M3771" s="51"/>
      <c r="N3771" s="51"/>
      <c r="O3771" s="51"/>
      <c r="P3771" s="51"/>
      <c r="Q3771" s="51"/>
      <c r="R3771" s="51"/>
      <c r="S3771" s="51"/>
      <c r="T3771" s="51"/>
      <c r="U3771" s="51"/>
      <c r="V3771" s="51"/>
      <c r="W3771" s="51"/>
      <c r="X3771" s="51"/>
      <c r="Y3771" s="51"/>
      <c r="Z3771" s="51"/>
      <c r="AA3771" s="51"/>
      <c r="AB3771" s="51"/>
      <c r="AC3771" s="51"/>
      <c r="AD3771" s="51"/>
      <c r="AE3771" s="51"/>
      <c r="AF3771" s="51"/>
    </row>
    <row r="3772" spans="1:32">
      <c r="A3772" s="51"/>
      <c r="B3772" s="51"/>
      <c r="C3772" s="51"/>
      <c r="D3772" s="51"/>
      <c r="E3772" s="51"/>
      <c r="F3772" s="51"/>
      <c r="G3772" s="51"/>
      <c r="H3772" s="51"/>
      <c r="I3772" s="51"/>
      <c r="J3772" s="51"/>
      <c r="K3772" s="51"/>
      <c r="L3772" s="51"/>
      <c r="M3772" s="51"/>
      <c r="N3772" s="51"/>
      <c r="O3772" s="51"/>
      <c r="P3772" s="51"/>
      <c r="Q3772" s="51"/>
      <c r="R3772" s="51"/>
      <c r="S3772" s="51"/>
      <c r="T3772" s="51"/>
      <c r="U3772" s="51"/>
      <c r="V3772" s="51"/>
      <c r="W3772" s="51"/>
      <c r="X3772" s="51"/>
      <c r="Y3772" s="51"/>
      <c r="Z3772" s="51"/>
      <c r="AA3772" s="51"/>
      <c r="AB3772" s="51"/>
      <c r="AC3772" s="51"/>
      <c r="AD3772" s="51"/>
      <c r="AE3772" s="51"/>
      <c r="AF3772" s="51"/>
    </row>
    <row r="3773" spans="1:32">
      <c r="A3773" s="51"/>
      <c r="B3773" s="51"/>
      <c r="C3773" s="51"/>
      <c r="D3773" s="51"/>
      <c r="E3773" s="51"/>
      <c r="F3773" s="51"/>
      <c r="G3773" s="51"/>
      <c r="H3773" s="51"/>
      <c r="I3773" s="51"/>
      <c r="J3773" s="51"/>
      <c r="K3773" s="51"/>
      <c r="L3773" s="51"/>
      <c r="M3773" s="51"/>
      <c r="N3773" s="51"/>
      <c r="O3773" s="51"/>
      <c r="P3773" s="51"/>
      <c r="Q3773" s="51"/>
      <c r="R3773" s="51"/>
      <c r="S3773" s="51"/>
      <c r="T3773" s="51"/>
      <c r="U3773" s="51"/>
      <c r="V3773" s="51"/>
      <c r="W3773" s="51"/>
      <c r="X3773" s="51"/>
      <c r="Y3773" s="51"/>
      <c r="Z3773" s="51"/>
      <c r="AA3773" s="51"/>
      <c r="AB3773" s="51"/>
      <c r="AC3773" s="51"/>
      <c r="AD3773" s="51"/>
      <c r="AE3773" s="51"/>
      <c r="AF3773" s="51"/>
    </row>
    <row r="3774" spans="1:32">
      <c r="A3774" s="51"/>
      <c r="B3774" s="51"/>
      <c r="C3774" s="51"/>
      <c r="D3774" s="51"/>
      <c r="E3774" s="51"/>
      <c r="F3774" s="51"/>
      <c r="G3774" s="51"/>
      <c r="H3774" s="51"/>
      <c r="I3774" s="51"/>
      <c r="J3774" s="51"/>
      <c r="K3774" s="51"/>
      <c r="L3774" s="51"/>
      <c r="M3774" s="51"/>
      <c r="N3774" s="51"/>
      <c r="O3774" s="51"/>
      <c r="P3774" s="51"/>
      <c r="Q3774" s="51"/>
      <c r="R3774" s="51"/>
      <c r="S3774" s="51"/>
      <c r="T3774" s="51"/>
      <c r="U3774" s="51"/>
      <c r="V3774" s="51"/>
      <c r="W3774" s="51"/>
      <c r="X3774" s="51"/>
      <c r="Y3774" s="51"/>
      <c r="Z3774" s="51"/>
      <c r="AA3774" s="51"/>
      <c r="AB3774" s="51"/>
      <c r="AC3774" s="51"/>
      <c r="AD3774" s="51"/>
      <c r="AE3774" s="51"/>
      <c r="AF3774" s="51"/>
    </row>
    <row r="3775" spans="1:32">
      <c r="A3775" s="51"/>
      <c r="B3775" s="51"/>
      <c r="C3775" s="51"/>
      <c r="D3775" s="51"/>
      <c r="E3775" s="51"/>
      <c r="F3775" s="51"/>
      <c r="G3775" s="51"/>
      <c r="H3775" s="51"/>
      <c r="I3775" s="51"/>
      <c r="J3775" s="51"/>
      <c r="K3775" s="51"/>
      <c r="L3775" s="51"/>
      <c r="M3775" s="51"/>
      <c r="N3775" s="51"/>
      <c r="O3775" s="51"/>
      <c r="P3775" s="51"/>
      <c r="Q3775" s="51"/>
      <c r="R3775" s="51"/>
      <c r="S3775" s="51"/>
      <c r="T3775" s="51"/>
      <c r="U3775" s="51"/>
      <c r="V3775" s="51"/>
      <c r="W3775" s="51"/>
      <c r="X3775" s="51"/>
      <c r="Y3775" s="51"/>
      <c r="Z3775" s="51"/>
      <c r="AA3775" s="51"/>
      <c r="AB3775" s="51"/>
      <c r="AC3775" s="51"/>
      <c r="AD3775" s="51"/>
      <c r="AE3775" s="51"/>
      <c r="AF3775" s="51"/>
    </row>
    <row r="3776" spans="1:32">
      <c r="A3776" s="51"/>
      <c r="B3776" s="51"/>
      <c r="C3776" s="51"/>
      <c r="D3776" s="51"/>
      <c r="E3776" s="51"/>
      <c r="F3776" s="51"/>
      <c r="G3776" s="51"/>
      <c r="H3776" s="51"/>
      <c r="I3776" s="51"/>
      <c r="J3776" s="51"/>
      <c r="K3776" s="51"/>
      <c r="L3776" s="51"/>
      <c r="M3776" s="51"/>
      <c r="N3776" s="51"/>
      <c r="O3776" s="51"/>
      <c r="P3776" s="51"/>
      <c r="Q3776" s="51"/>
      <c r="R3776" s="51"/>
      <c r="S3776" s="51"/>
      <c r="T3776" s="51"/>
      <c r="U3776" s="51"/>
      <c r="V3776" s="51"/>
      <c r="W3776" s="51"/>
      <c r="X3776" s="51"/>
      <c r="Y3776" s="51"/>
      <c r="Z3776" s="51"/>
      <c r="AA3776" s="51"/>
      <c r="AB3776" s="51"/>
      <c r="AC3776" s="51"/>
      <c r="AD3776" s="51"/>
      <c r="AE3776" s="51"/>
      <c r="AF3776" s="51"/>
    </row>
    <row r="3777" spans="1:32">
      <c r="A3777" s="51"/>
      <c r="B3777" s="51"/>
      <c r="C3777" s="51"/>
      <c r="D3777" s="51"/>
      <c r="E3777" s="51"/>
      <c r="F3777" s="51"/>
      <c r="G3777" s="51"/>
      <c r="H3777" s="51"/>
      <c r="I3777" s="51"/>
      <c r="J3777" s="51"/>
      <c r="K3777" s="51"/>
      <c r="L3777" s="51"/>
      <c r="M3777" s="51"/>
      <c r="N3777" s="51"/>
      <c r="O3777" s="51"/>
      <c r="P3777" s="51"/>
      <c r="Q3777" s="51"/>
      <c r="R3777" s="51"/>
      <c r="S3777" s="51"/>
      <c r="T3777" s="51"/>
      <c r="U3777" s="51"/>
      <c r="V3777" s="51"/>
      <c r="W3777" s="51"/>
      <c r="X3777" s="51"/>
      <c r="Y3777" s="51"/>
      <c r="Z3777" s="51"/>
      <c r="AA3777" s="51"/>
      <c r="AB3777" s="51"/>
      <c r="AC3777" s="51"/>
      <c r="AD3777" s="51"/>
      <c r="AE3777" s="51"/>
      <c r="AF3777" s="51"/>
    </row>
    <row r="3778" spans="1:32">
      <c r="A3778" s="51"/>
      <c r="B3778" s="51"/>
      <c r="C3778" s="51"/>
      <c r="D3778" s="51"/>
      <c r="E3778" s="51"/>
      <c r="F3778" s="51"/>
      <c r="G3778" s="51"/>
      <c r="H3778" s="51"/>
      <c r="I3778" s="51"/>
      <c r="J3778" s="51"/>
      <c r="K3778" s="51"/>
      <c r="L3778" s="51"/>
      <c r="M3778" s="51"/>
      <c r="N3778" s="51"/>
      <c r="O3778" s="51"/>
      <c r="P3778" s="51"/>
      <c r="Q3778" s="51"/>
      <c r="R3778" s="51"/>
      <c r="S3778" s="51"/>
      <c r="T3778" s="51"/>
      <c r="U3778" s="51"/>
      <c r="V3778" s="51"/>
      <c r="W3778" s="51"/>
      <c r="X3778" s="51"/>
      <c r="Y3778" s="51"/>
      <c r="Z3778" s="51"/>
      <c r="AA3778" s="51"/>
      <c r="AB3778" s="51"/>
      <c r="AC3778" s="51"/>
      <c r="AD3778" s="51"/>
      <c r="AE3778" s="51"/>
      <c r="AF3778" s="51"/>
    </row>
    <row r="3779" spans="1:32">
      <c r="A3779" s="51"/>
      <c r="B3779" s="51"/>
      <c r="C3779" s="51"/>
      <c r="D3779" s="51"/>
      <c r="E3779" s="51"/>
      <c r="F3779" s="51"/>
      <c r="G3779" s="51"/>
      <c r="H3779" s="51"/>
      <c r="I3779" s="51"/>
      <c r="J3779" s="51"/>
      <c r="K3779" s="51"/>
      <c r="L3779" s="51"/>
      <c r="M3779" s="51"/>
      <c r="N3779" s="51"/>
      <c r="O3779" s="51"/>
      <c r="P3779" s="51"/>
      <c r="Q3779" s="51"/>
      <c r="R3779" s="51"/>
      <c r="S3779" s="51"/>
      <c r="T3779" s="51"/>
      <c r="U3779" s="51"/>
      <c r="V3779" s="51"/>
      <c r="W3779" s="51"/>
      <c r="X3779" s="51"/>
      <c r="Y3779" s="51"/>
      <c r="Z3779" s="51"/>
      <c r="AA3779" s="51"/>
      <c r="AB3779" s="51"/>
      <c r="AC3779" s="51"/>
      <c r="AD3779" s="51"/>
      <c r="AE3779" s="51"/>
      <c r="AF3779" s="51"/>
    </row>
    <row r="3780" spans="1:32">
      <c r="A3780" s="51"/>
      <c r="B3780" s="51"/>
      <c r="C3780" s="51"/>
      <c r="D3780" s="51"/>
      <c r="E3780" s="51"/>
      <c r="F3780" s="51"/>
      <c r="G3780" s="51"/>
      <c r="H3780" s="51"/>
      <c r="I3780" s="51"/>
      <c r="J3780" s="51"/>
      <c r="K3780" s="51"/>
      <c r="L3780" s="51"/>
      <c r="M3780" s="51"/>
      <c r="N3780" s="51"/>
      <c r="O3780" s="51"/>
      <c r="P3780" s="51"/>
      <c r="Q3780" s="51"/>
      <c r="R3780" s="51"/>
      <c r="S3780" s="51"/>
      <c r="T3780" s="51"/>
      <c r="U3780" s="51"/>
      <c r="V3780" s="51"/>
      <c r="W3780" s="51"/>
      <c r="X3780" s="51"/>
      <c r="Y3780" s="51"/>
      <c r="Z3780" s="51"/>
      <c r="AA3780" s="51"/>
      <c r="AB3780" s="51"/>
      <c r="AC3780" s="51"/>
      <c r="AD3780" s="51"/>
      <c r="AE3780" s="51"/>
      <c r="AF3780" s="51"/>
    </row>
    <row r="3781" spans="1:32">
      <c r="A3781" s="51"/>
      <c r="B3781" s="51"/>
      <c r="C3781" s="51"/>
      <c r="D3781" s="51"/>
      <c r="E3781" s="51"/>
      <c r="F3781" s="51"/>
      <c r="G3781" s="51"/>
      <c r="H3781" s="51"/>
      <c r="I3781" s="51"/>
      <c r="J3781" s="51"/>
      <c r="K3781" s="51"/>
      <c r="L3781" s="51"/>
      <c r="M3781" s="51"/>
      <c r="N3781" s="51"/>
      <c r="O3781" s="51"/>
      <c r="P3781" s="51"/>
      <c r="Q3781" s="51"/>
      <c r="R3781" s="51"/>
      <c r="S3781" s="51"/>
      <c r="T3781" s="51"/>
      <c r="U3781" s="51"/>
      <c r="V3781" s="51"/>
      <c r="W3781" s="51"/>
      <c r="X3781" s="51"/>
      <c r="Y3781" s="51"/>
      <c r="Z3781" s="51"/>
      <c r="AA3781" s="51"/>
      <c r="AB3781" s="51"/>
      <c r="AC3781" s="51"/>
      <c r="AD3781" s="51"/>
      <c r="AE3781" s="51"/>
      <c r="AF3781" s="51"/>
    </row>
    <row r="3782" spans="1:32">
      <c r="A3782" s="51"/>
      <c r="B3782" s="51"/>
      <c r="C3782" s="51"/>
      <c r="D3782" s="51"/>
      <c r="E3782" s="51"/>
      <c r="F3782" s="51"/>
      <c r="G3782" s="51"/>
      <c r="H3782" s="51"/>
      <c r="I3782" s="51"/>
      <c r="J3782" s="51"/>
      <c r="K3782" s="51"/>
      <c r="L3782" s="51"/>
      <c r="M3782" s="51"/>
      <c r="N3782" s="51"/>
      <c r="O3782" s="51"/>
      <c r="P3782" s="51"/>
      <c r="Q3782" s="51"/>
      <c r="R3782" s="51"/>
      <c r="S3782" s="51"/>
      <c r="T3782" s="51"/>
      <c r="U3782" s="51"/>
      <c r="V3782" s="51"/>
      <c r="W3782" s="51"/>
      <c r="X3782" s="51"/>
      <c r="Y3782" s="51"/>
      <c r="Z3782" s="51"/>
      <c r="AA3782" s="51"/>
      <c r="AB3782" s="51"/>
      <c r="AC3782" s="51"/>
      <c r="AD3782" s="51"/>
      <c r="AE3782" s="51"/>
      <c r="AF3782" s="51"/>
    </row>
    <row r="3783" spans="1:32">
      <c r="A3783" s="51"/>
      <c r="B3783" s="51"/>
      <c r="C3783" s="51"/>
      <c r="D3783" s="51"/>
      <c r="E3783" s="51"/>
      <c r="F3783" s="51"/>
      <c r="G3783" s="51"/>
      <c r="H3783" s="51"/>
      <c r="I3783" s="51"/>
      <c r="J3783" s="51"/>
      <c r="K3783" s="51"/>
      <c r="L3783" s="51"/>
      <c r="M3783" s="51"/>
      <c r="N3783" s="51"/>
      <c r="O3783" s="51"/>
      <c r="P3783" s="51"/>
      <c r="Q3783" s="51"/>
      <c r="R3783" s="51"/>
      <c r="S3783" s="51"/>
      <c r="T3783" s="51"/>
      <c r="U3783" s="51"/>
      <c r="V3783" s="51"/>
      <c r="W3783" s="51"/>
      <c r="X3783" s="51"/>
      <c r="Y3783" s="51"/>
      <c r="Z3783" s="51"/>
      <c r="AA3783" s="51"/>
      <c r="AB3783" s="51"/>
      <c r="AC3783" s="51"/>
      <c r="AD3783" s="51"/>
      <c r="AE3783" s="51"/>
      <c r="AF3783" s="51"/>
    </row>
    <row r="3784" spans="1:32">
      <c r="A3784" s="51"/>
      <c r="B3784" s="51"/>
      <c r="C3784" s="51"/>
      <c r="D3784" s="51"/>
      <c r="E3784" s="51"/>
      <c r="F3784" s="51"/>
      <c r="G3784" s="51"/>
      <c r="H3784" s="51"/>
      <c r="I3784" s="51"/>
      <c r="J3784" s="51"/>
      <c r="K3784" s="51"/>
      <c r="L3784" s="51"/>
      <c r="M3784" s="51"/>
      <c r="N3784" s="51"/>
      <c r="O3784" s="51"/>
      <c r="P3784" s="51"/>
      <c r="Q3784" s="51"/>
      <c r="R3784" s="51"/>
      <c r="S3784" s="51"/>
      <c r="T3784" s="51"/>
      <c r="U3784" s="51"/>
      <c r="V3784" s="51"/>
      <c r="W3784" s="51"/>
      <c r="X3784" s="51"/>
      <c r="Y3784" s="51"/>
      <c r="Z3784" s="51"/>
      <c r="AA3784" s="51"/>
      <c r="AB3784" s="51"/>
      <c r="AC3784" s="51"/>
      <c r="AD3784" s="51"/>
      <c r="AE3784" s="51"/>
      <c r="AF3784" s="51"/>
    </row>
    <row r="3785" spans="1:32">
      <c r="A3785" s="51"/>
      <c r="B3785" s="51"/>
      <c r="C3785" s="51"/>
      <c r="D3785" s="51"/>
      <c r="E3785" s="51"/>
      <c r="F3785" s="51"/>
      <c r="G3785" s="51"/>
      <c r="H3785" s="51"/>
      <c r="I3785" s="51"/>
      <c r="J3785" s="51"/>
      <c r="K3785" s="51"/>
      <c r="L3785" s="51"/>
      <c r="M3785" s="51"/>
      <c r="N3785" s="51"/>
      <c r="O3785" s="51"/>
      <c r="P3785" s="51"/>
      <c r="Q3785" s="51"/>
      <c r="R3785" s="51"/>
      <c r="S3785" s="51"/>
      <c r="T3785" s="51"/>
      <c r="U3785" s="51"/>
      <c r="V3785" s="51"/>
      <c r="W3785" s="51"/>
      <c r="X3785" s="51"/>
      <c r="Y3785" s="51"/>
      <c r="Z3785" s="51"/>
      <c r="AA3785" s="51"/>
      <c r="AB3785" s="51"/>
      <c r="AC3785" s="51"/>
      <c r="AD3785" s="51"/>
      <c r="AE3785" s="51"/>
      <c r="AF3785" s="51"/>
    </row>
    <row r="3786" spans="1:32">
      <c r="A3786" s="51"/>
      <c r="B3786" s="51"/>
      <c r="C3786" s="51"/>
      <c r="D3786" s="51"/>
      <c r="E3786" s="51"/>
      <c r="F3786" s="51"/>
      <c r="G3786" s="51"/>
      <c r="H3786" s="51"/>
      <c r="I3786" s="51"/>
      <c r="J3786" s="51"/>
      <c r="K3786" s="51"/>
      <c r="L3786" s="51"/>
      <c r="M3786" s="51"/>
      <c r="N3786" s="51"/>
      <c r="O3786" s="51"/>
      <c r="P3786" s="51"/>
      <c r="Q3786" s="51"/>
      <c r="R3786" s="51"/>
      <c r="S3786" s="51"/>
      <c r="T3786" s="51"/>
      <c r="U3786" s="51"/>
      <c r="V3786" s="51"/>
      <c r="W3786" s="51"/>
      <c r="X3786" s="51"/>
      <c r="Y3786" s="51"/>
      <c r="Z3786" s="51"/>
      <c r="AA3786" s="51"/>
      <c r="AB3786" s="51"/>
      <c r="AC3786" s="51"/>
      <c r="AD3786" s="51"/>
      <c r="AE3786" s="51"/>
      <c r="AF3786" s="51"/>
    </row>
    <row r="3787" spans="1:32">
      <c r="A3787" s="51"/>
      <c r="B3787" s="51"/>
      <c r="C3787" s="51"/>
      <c r="D3787" s="51"/>
      <c r="E3787" s="51"/>
      <c r="F3787" s="51"/>
      <c r="G3787" s="51"/>
      <c r="H3787" s="51"/>
      <c r="I3787" s="51"/>
      <c r="J3787" s="51"/>
      <c r="K3787" s="51"/>
      <c r="L3787" s="51"/>
      <c r="M3787" s="51"/>
      <c r="N3787" s="51"/>
      <c r="O3787" s="51"/>
      <c r="P3787" s="51"/>
      <c r="Q3787" s="51"/>
      <c r="R3787" s="51"/>
      <c r="S3787" s="51"/>
      <c r="T3787" s="51"/>
      <c r="U3787" s="51"/>
      <c r="V3787" s="51"/>
      <c r="W3787" s="51"/>
      <c r="X3787" s="51"/>
      <c r="Y3787" s="51"/>
      <c r="Z3787" s="51"/>
      <c r="AA3787" s="51"/>
      <c r="AB3787" s="51"/>
      <c r="AC3787" s="51"/>
      <c r="AD3787" s="51"/>
      <c r="AE3787" s="51"/>
      <c r="AF3787" s="51"/>
    </row>
    <row r="3788" spans="1:32">
      <c r="A3788" s="51"/>
      <c r="B3788" s="51"/>
      <c r="C3788" s="51"/>
      <c r="D3788" s="51"/>
      <c r="E3788" s="51"/>
      <c r="F3788" s="51"/>
      <c r="G3788" s="51"/>
      <c r="H3788" s="51"/>
      <c r="I3788" s="51"/>
      <c r="J3788" s="51"/>
      <c r="K3788" s="51"/>
      <c r="L3788" s="51"/>
      <c r="M3788" s="51"/>
      <c r="N3788" s="51"/>
      <c r="O3788" s="51"/>
      <c r="P3788" s="51"/>
      <c r="Q3788" s="51"/>
      <c r="R3788" s="51"/>
      <c r="S3788" s="51"/>
      <c r="T3788" s="51"/>
      <c r="U3788" s="51"/>
      <c r="V3788" s="51"/>
      <c r="W3788" s="51"/>
      <c r="X3788" s="51"/>
      <c r="Y3788" s="51"/>
      <c r="Z3788" s="51"/>
      <c r="AA3788" s="51"/>
      <c r="AB3788" s="51"/>
      <c r="AC3788" s="51"/>
      <c r="AD3788" s="51"/>
      <c r="AE3788" s="51"/>
      <c r="AF3788" s="51"/>
    </row>
    <row r="3789" spans="1:32">
      <c r="A3789" s="51"/>
      <c r="B3789" s="51"/>
      <c r="C3789" s="51"/>
      <c r="D3789" s="51"/>
      <c r="E3789" s="51"/>
      <c r="F3789" s="51"/>
      <c r="G3789" s="51"/>
      <c r="H3789" s="51"/>
      <c r="I3789" s="51"/>
      <c r="J3789" s="51"/>
      <c r="K3789" s="51"/>
      <c r="L3789" s="51"/>
      <c r="M3789" s="51"/>
      <c r="N3789" s="51"/>
      <c r="O3789" s="51"/>
      <c r="P3789" s="51"/>
      <c r="Q3789" s="51"/>
      <c r="R3789" s="51"/>
      <c r="S3789" s="51"/>
      <c r="T3789" s="51"/>
      <c r="U3789" s="51"/>
      <c r="V3789" s="51"/>
      <c r="W3789" s="51"/>
      <c r="X3789" s="51"/>
      <c r="Y3789" s="51"/>
      <c r="Z3789" s="51"/>
      <c r="AA3789" s="51"/>
      <c r="AB3789" s="51"/>
      <c r="AC3789" s="51"/>
      <c r="AD3789" s="51"/>
      <c r="AE3789" s="51"/>
      <c r="AF3789" s="51"/>
    </row>
    <row r="3790" spans="1:32">
      <c r="A3790" s="51"/>
      <c r="B3790" s="51"/>
      <c r="C3790" s="51"/>
      <c r="D3790" s="51"/>
      <c r="E3790" s="51"/>
      <c r="F3790" s="51"/>
      <c r="G3790" s="51"/>
      <c r="H3790" s="51"/>
      <c r="I3790" s="51"/>
      <c r="J3790" s="51"/>
      <c r="K3790" s="51"/>
      <c r="L3790" s="51"/>
      <c r="M3790" s="51"/>
      <c r="N3790" s="51"/>
      <c r="O3790" s="51"/>
      <c r="P3790" s="51"/>
      <c r="Q3790" s="51"/>
      <c r="R3790" s="51"/>
      <c r="S3790" s="51"/>
      <c r="T3790" s="51"/>
      <c r="U3790" s="51"/>
      <c r="V3790" s="51"/>
      <c r="W3790" s="51"/>
      <c r="X3790" s="51"/>
      <c r="Y3790" s="51"/>
      <c r="Z3790" s="51"/>
      <c r="AA3790" s="51"/>
      <c r="AB3790" s="51"/>
      <c r="AC3790" s="51"/>
      <c r="AD3790" s="51"/>
      <c r="AE3790" s="51"/>
      <c r="AF3790" s="51"/>
    </row>
    <row r="3791" spans="1:32">
      <c r="A3791" s="51"/>
      <c r="B3791" s="51"/>
      <c r="C3791" s="51"/>
      <c r="D3791" s="51"/>
      <c r="E3791" s="51"/>
      <c r="F3791" s="51"/>
      <c r="G3791" s="51"/>
      <c r="H3791" s="51"/>
      <c r="I3791" s="51"/>
      <c r="J3791" s="51"/>
      <c r="K3791" s="51"/>
      <c r="L3791" s="51"/>
      <c r="M3791" s="51"/>
      <c r="N3791" s="51"/>
      <c r="O3791" s="51"/>
      <c r="P3791" s="51"/>
      <c r="Q3791" s="51"/>
      <c r="R3791" s="51"/>
      <c r="S3791" s="51"/>
      <c r="T3791" s="51"/>
      <c r="U3791" s="51"/>
      <c r="V3791" s="51"/>
      <c r="W3791" s="51"/>
      <c r="X3791" s="51"/>
      <c r="Y3791" s="51"/>
      <c r="Z3791" s="51"/>
      <c r="AA3791" s="51"/>
      <c r="AB3791" s="51"/>
      <c r="AC3791" s="51"/>
      <c r="AD3791" s="51"/>
      <c r="AE3791" s="51"/>
      <c r="AF3791" s="51"/>
    </row>
    <row r="3792" spans="1:32">
      <c r="A3792" s="51"/>
      <c r="B3792" s="51"/>
      <c r="C3792" s="51"/>
      <c r="D3792" s="51"/>
      <c r="E3792" s="51"/>
      <c r="F3792" s="51"/>
      <c r="G3792" s="51"/>
      <c r="H3792" s="51"/>
      <c r="I3792" s="51"/>
      <c r="J3792" s="51"/>
      <c r="K3792" s="51"/>
      <c r="L3792" s="51"/>
      <c r="M3792" s="51"/>
      <c r="N3792" s="51"/>
      <c r="O3792" s="51"/>
      <c r="P3792" s="51"/>
      <c r="Q3792" s="51"/>
      <c r="R3792" s="51"/>
      <c r="S3792" s="51"/>
      <c r="T3792" s="51"/>
      <c r="U3792" s="51"/>
      <c r="V3792" s="51"/>
      <c r="W3792" s="51"/>
      <c r="X3792" s="51"/>
      <c r="Y3792" s="51"/>
      <c r="Z3792" s="51"/>
      <c r="AA3792" s="51"/>
      <c r="AB3792" s="51"/>
      <c r="AC3792" s="51"/>
      <c r="AD3792" s="51"/>
      <c r="AE3792" s="51"/>
      <c r="AF3792" s="51"/>
    </row>
    <row r="3793" spans="1:32">
      <c r="A3793" s="51"/>
      <c r="B3793" s="51"/>
      <c r="C3793" s="51"/>
      <c r="D3793" s="51"/>
      <c r="E3793" s="51"/>
      <c r="F3793" s="51"/>
      <c r="G3793" s="51"/>
      <c r="H3793" s="51"/>
      <c r="I3793" s="51"/>
      <c r="J3793" s="51"/>
      <c r="K3793" s="51"/>
      <c r="L3793" s="51"/>
      <c r="M3793" s="51"/>
      <c r="N3793" s="51"/>
      <c r="O3793" s="51"/>
      <c r="P3793" s="51"/>
      <c r="Q3793" s="51"/>
      <c r="R3793" s="51"/>
      <c r="S3793" s="51"/>
      <c r="T3793" s="51"/>
      <c r="U3793" s="51"/>
      <c r="V3793" s="51"/>
      <c r="W3793" s="51"/>
      <c r="X3793" s="51"/>
      <c r="Y3793" s="51"/>
      <c r="Z3793" s="51"/>
      <c r="AA3793" s="51"/>
      <c r="AB3793" s="51"/>
      <c r="AC3793" s="51"/>
      <c r="AD3793" s="51"/>
      <c r="AE3793" s="51"/>
      <c r="AF3793" s="51"/>
    </row>
    <row r="3794" spans="1:32">
      <c r="A3794" s="51"/>
      <c r="B3794" s="51"/>
      <c r="C3794" s="51"/>
      <c r="D3794" s="51"/>
      <c r="E3794" s="51"/>
      <c r="F3794" s="51"/>
      <c r="G3794" s="51"/>
      <c r="H3794" s="51"/>
      <c r="I3794" s="51"/>
      <c r="J3794" s="51"/>
      <c r="K3794" s="51"/>
      <c r="L3794" s="51"/>
      <c r="M3794" s="51"/>
      <c r="N3794" s="51"/>
      <c r="O3794" s="51"/>
      <c r="P3794" s="51"/>
      <c r="Q3794" s="51"/>
      <c r="R3794" s="51"/>
      <c r="S3794" s="51"/>
      <c r="T3794" s="51"/>
      <c r="U3794" s="51"/>
      <c r="V3794" s="51"/>
      <c r="W3794" s="51"/>
      <c r="X3794" s="51"/>
      <c r="Y3794" s="51"/>
      <c r="Z3794" s="51"/>
      <c r="AA3794" s="51"/>
      <c r="AB3794" s="51"/>
      <c r="AC3794" s="51"/>
      <c r="AD3794" s="51"/>
      <c r="AE3794" s="51"/>
      <c r="AF3794" s="51"/>
    </row>
    <row r="3795" spans="1:32">
      <c r="A3795" s="51"/>
      <c r="B3795" s="51"/>
      <c r="C3795" s="51"/>
      <c r="D3795" s="51"/>
      <c r="E3795" s="51"/>
      <c r="F3795" s="51"/>
      <c r="G3795" s="51"/>
      <c r="H3795" s="51"/>
      <c r="I3795" s="51"/>
      <c r="J3795" s="51"/>
      <c r="K3795" s="51"/>
      <c r="L3795" s="51"/>
      <c r="M3795" s="51"/>
      <c r="N3795" s="51"/>
      <c r="O3795" s="51"/>
      <c r="P3795" s="51"/>
      <c r="Q3795" s="51"/>
      <c r="R3795" s="51"/>
      <c r="S3795" s="51"/>
      <c r="T3795" s="51"/>
      <c r="U3795" s="51"/>
      <c r="V3795" s="51"/>
      <c r="W3795" s="51"/>
      <c r="X3795" s="51"/>
      <c r="Y3795" s="51"/>
      <c r="Z3795" s="51"/>
      <c r="AA3795" s="51"/>
      <c r="AB3795" s="51"/>
      <c r="AC3795" s="51"/>
      <c r="AD3795" s="51"/>
      <c r="AE3795" s="51"/>
      <c r="AF3795" s="51"/>
    </row>
    <row r="3796" spans="1:32">
      <c r="A3796" s="51"/>
      <c r="B3796" s="51"/>
      <c r="C3796" s="51"/>
      <c r="D3796" s="51"/>
      <c r="E3796" s="51"/>
      <c r="F3796" s="51"/>
      <c r="G3796" s="51"/>
      <c r="H3796" s="51"/>
      <c r="I3796" s="51"/>
      <c r="J3796" s="51"/>
      <c r="K3796" s="51"/>
      <c r="L3796" s="51"/>
      <c r="M3796" s="51"/>
      <c r="N3796" s="51"/>
      <c r="O3796" s="51"/>
      <c r="P3796" s="51"/>
      <c r="Q3796" s="51"/>
      <c r="R3796" s="51"/>
      <c r="S3796" s="51"/>
      <c r="T3796" s="51"/>
      <c r="U3796" s="51"/>
      <c r="V3796" s="51"/>
      <c r="W3796" s="51"/>
      <c r="X3796" s="51"/>
      <c r="Y3796" s="51"/>
      <c r="Z3796" s="51"/>
      <c r="AA3796" s="51"/>
      <c r="AB3796" s="51"/>
      <c r="AC3796" s="51"/>
      <c r="AD3796" s="51"/>
      <c r="AE3796" s="51"/>
      <c r="AF3796" s="51"/>
    </row>
    <row r="3797" spans="1:32">
      <c r="A3797" s="51"/>
      <c r="B3797" s="51"/>
      <c r="C3797" s="51"/>
      <c r="D3797" s="51"/>
      <c r="E3797" s="51"/>
      <c r="F3797" s="51"/>
      <c r="G3797" s="51"/>
      <c r="H3797" s="51"/>
      <c r="I3797" s="51"/>
      <c r="J3797" s="51"/>
      <c r="K3797" s="51"/>
      <c r="L3797" s="51"/>
      <c r="M3797" s="51"/>
      <c r="N3797" s="51"/>
      <c r="O3797" s="51"/>
      <c r="P3797" s="51"/>
      <c r="Q3797" s="51"/>
      <c r="R3797" s="51"/>
      <c r="S3797" s="51"/>
      <c r="T3797" s="51"/>
      <c r="U3797" s="51"/>
      <c r="V3797" s="51"/>
      <c r="W3797" s="51"/>
      <c r="X3797" s="51"/>
      <c r="Y3797" s="51"/>
      <c r="Z3797" s="51"/>
      <c r="AA3797" s="51"/>
      <c r="AB3797" s="51"/>
      <c r="AC3797" s="51"/>
      <c r="AD3797" s="51"/>
      <c r="AE3797" s="51"/>
      <c r="AF3797" s="51"/>
    </row>
    <row r="3798" spans="1:32">
      <c r="A3798" s="51"/>
      <c r="B3798" s="51"/>
      <c r="C3798" s="51"/>
      <c r="D3798" s="51"/>
      <c r="E3798" s="51"/>
      <c r="F3798" s="51"/>
      <c r="G3798" s="51"/>
      <c r="H3798" s="51"/>
      <c r="I3798" s="51"/>
      <c r="J3798" s="51"/>
      <c r="K3798" s="51"/>
      <c r="L3798" s="51"/>
      <c r="M3798" s="51"/>
      <c r="N3798" s="51"/>
      <c r="O3798" s="51"/>
      <c r="P3798" s="51"/>
      <c r="Q3798" s="51"/>
      <c r="R3798" s="51"/>
      <c r="S3798" s="51"/>
      <c r="T3798" s="51"/>
      <c r="U3798" s="51"/>
      <c r="V3798" s="51"/>
      <c r="W3798" s="51"/>
      <c r="X3798" s="51"/>
      <c r="Y3798" s="51"/>
      <c r="Z3798" s="51"/>
      <c r="AA3798" s="51"/>
      <c r="AB3798" s="51"/>
      <c r="AC3798" s="51"/>
      <c r="AD3798" s="51"/>
      <c r="AE3798" s="51"/>
      <c r="AF3798" s="51"/>
    </row>
    <row r="3799" spans="1:32">
      <c r="A3799" s="51"/>
      <c r="B3799" s="51"/>
      <c r="C3799" s="51"/>
      <c r="D3799" s="51"/>
      <c r="E3799" s="51"/>
      <c r="F3799" s="51"/>
      <c r="G3799" s="51"/>
      <c r="H3799" s="51"/>
      <c r="I3799" s="51"/>
      <c r="J3799" s="51"/>
      <c r="K3799" s="51"/>
      <c r="L3799" s="51"/>
      <c r="M3799" s="51"/>
      <c r="N3799" s="51"/>
      <c r="O3799" s="51"/>
      <c r="P3799" s="51"/>
      <c r="Q3799" s="51"/>
      <c r="R3799" s="51"/>
      <c r="S3799" s="51"/>
      <c r="T3799" s="51"/>
      <c r="U3799" s="51"/>
      <c r="V3799" s="51"/>
      <c r="W3799" s="51"/>
      <c r="X3799" s="51"/>
      <c r="Y3799" s="51"/>
      <c r="Z3799" s="51"/>
      <c r="AA3799" s="51"/>
      <c r="AB3799" s="51"/>
      <c r="AC3799" s="51"/>
      <c r="AD3799" s="51"/>
      <c r="AE3799" s="51"/>
      <c r="AF3799" s="51"/>
    </row>
    <row r="3800" spans="1:32">
      <c r="A3800" s="51"/>
      <c r="B3800" s="51"/>
      <c r="C3800" s="51"/>
      <c r="D3800" s="51"/>
      <c r="E3800" s="51"/>
      <c r="F3800" s="51"/>
      <c r="G3800" s="51"/>
      <c r="H3800" s="51"/>
      <c r="I3800" s="51"/>
      <c r="J3800" s="51"/>
      <c r="K3800" s="51"/>
      <c r="L3800" s="51"/>
      <c r="M3800" s="51"/>
      <c r="N3800" s="51"/>
      <c r="O3800" s="51"/>
      <c r="P3800" s="51"/>
      <c r="Q3800" s="51"/>
      <c r="R3800" s="51"/>
      <c r="S3800" s="51"/>
      <c r="T3800" s="51"/>
      <c r="U3800" s="51"/>
      <c r="V3800" s="51"/>
      <c r="W3800" s="51"/>
      <c r="X3800" s="51"/>
      <c r="Y3800" s="51"/>
      <c r="Z3800" s="51"/>
      <c r="AA3800" s="51"/>
      <c r="AB3800" s="51"/>
      <c r="AC3800" s="51"/>
      <c r="AD3800" s="51"/>
      <c r="AE3800" s="51"/>
      <c r="AF3800" s="51"/>
    </row>
    <row r="3801" spans="1:32">
      <c r="A3801" s="51"/>
      <c r="B3801" s="51"/>
      <c r="C3801" s="51"/>
      <c r="D3801" s="51"/>
      <c r="E3801" s="51"/>
      <c r="F3801" s="51"/>
      <c r="G3801" s="51"/>
      <c r="H3801" s="51"/>
      <c r="I3801" s="51"/>
      <c r="J3801" s="51"/>
      <c r="K3801" s="51"/>
      <c r="L3801" s="51"/>
      <c r="M3801" s="51"/>
      <c r="N3801" s="51"/>
      <c r="O3801" s="51"/>
      <c r="P3801" s="51"/>
      <c r="Q3801" s="51"/>
      <c r="R3801" s="51"/>
      <c r="S3801" s="51"/>
      <c r="T3801" s="51"/>
      <c r="U3801" s="51"/>
      <c r="V3801" s="51"/>
      <c r="W3801" s="51"/>
      <c r="X3801" s="51"/>
      <c r="Y3801" s="51"/>
      <c r="Z3801" s="51"/>
      <c r="AA3801" s="51"/>
      <c r="AB3801" s="51"/>
      <c r="AC3801" s="51"/>
      <c r="AD3801" s="51"/>
      <c r="AE3801" s="51"/>
      <c r="AF3801" s="51"/>
    </row>
    <row r="3802" spans="1:32">
      <c r="A3802" s="51"/>
      <c r="B3802" s="51"/>
      <c r="C3802" s="51"/>
      <c r="D3802" s="51"/>
      <c r="E3802" s="51"/>
      <c r="F3802" s="51"/>
      <c r="G3802" s="51"/>
      <c r="H3802" s="51"/>
      <c r="I3802" s="51"/>
      <c r="J3802" s="51"/>
      <c r="K3802" s="51"/>
      <c r="L3802" s="51"/>
      <c r="M3802" s="51"/>
      <c r="N3802" s="51"/>
      <c r="O3802" s="51"/>
      <c r="P3802" s="51"/>
      <c r="Q3802" s="51"/>
      <c r="R3802" s="51"/>
      <c r="S3802" s="51"/>
      <c r="T3802" s="51"/>
      <c r="U3802" s="51"/>
      <c r="V3802" s="51"/>
      <c r="W3802" s="51"/>
      <c r="X3802" s="51"/>
      <c r="Y3802" s="51"/>
      <c r="Z3802" s="51"/>
      <c r="AA3802" s="51"/>
      <c r="AB3802" s="51"/>
      <c r="AC3802" s="51"/>
      <c r="AD3802" s="51"/>
      <c r="AE3802" s="51"/>
      <c r="AF3802" s="51"/>
    </row>
    <row r="3803" spans="1:32">
      <c r="A3803" s="51"/>
      <c r="B3803" s="51"/>
      <c r="C3803" s="51"/>
      <c r="D3803" s="51"/>
      <c r="E3803" s="51"/>
      <c r="F3803" s="51"/>
      <c r="G3803" s="51"/>
      <c r="H3803" s="51"/>
      <c r="I3803" s="51"/>
      <c r="J3803" s="51"/>
      <c r="K3803" s="51"/>
      <c r="L3803" s="51"/>
      <c r="M3803" s="51"/>
      <c r="N3803" s="51"/>
      <c r="O3803" s="51"/>
      <c r="P3803" s="51"/>
      <c r="Q3803" s="51"/>
      <c r="R3803" s="51"/>
      <c r="S3803" s="51"/>
      <c r="T3803" s="51"/>
      <c r="U3803" s="51"/>
      <c r="V3803" s="51"/>
      <c r="W3803" s="51"/>
      <c r="X3803" s="51"/>
      <c r="Y3803" s="51"/>
      <c r="Z3803" s="51"/>
      <c r="AA3803" s="51"/>
      <c r="AB3803" s="51"/>
      <c r="AC3803" s="51"/>
      <c r="AD3803" s="51"/>
      <c r="AE3803" s="51"/>
      <c r="AF3803" s="51"/>
    </row>
    <row r="3804" spans="1:32">
      <c r="A3804" s="51"/>
      <c r="B3804" s="51"/>
      <c r="C3804" s="51"/>
      <c r="D3804" s="51"/>
      <c r="E3804" s="51"/>
      <c r="F3804" s="51"/>
      <c r="G3804" s="51"/>
      <c r="H3804" s="51"/>
      <c r="I3804" s="51"/>
      <c r="J3804" s="51"/>
      <c r="K3804" s="51"/>
      <c r="L3804" s="51"/>
      <c r="M3804" s="51"/>
      <c r="N3804" s="51"/>
      <c r="O3804" s="51"/>
      <c r="P3804" s="51"/>
      <c r="Q3804" s="51"/>
      <c r="R3804" s="51"/>
      <c r="S3804" s="51"/>
      <c r="T3804" s="51"/>
      <c r="U3804" s="51"/>
      <c r="V3804" s="51"/>
      <c r="W3804" s="51"/>
      <c r="X3804" s="51"/>
      <c r="Y3804" s="51"/>
      <c r="Z3804" s="51"/>
      <c r="AA3804" s="51"/>
      <c r="AB3804" s="51"/>
      <c r="AC3804" s="51"/>
      <c r="AD3804" s="51"/>
      <c r="AE3804" s="51"/>
      <c r="AF3804" s="51"/>
    </row>
    <row r="3805" spans="1:32">
      <c r="A3805" s="51"/>
      <c r="B3805" s="51"/>
      <c r="C3805" s="51"/>
      <c r="D3805" s="51"/>
      <c r="E3805" s="51"/>
      <c r="F3805" s="51"/>
      <c r="G3805" s="51"/>
      <c r="H3805" s="51"/>
      <c r="I3805" s="51"/>
      <c r="J3805" s="51"/>
      <c r="K3805" s="51"/>
      <c r="L3805" s="51"/>
      <c r="M3805" s="51"/>
      <c r="N3805" s="51"/>
      <c r="O3805" s="51"/>
      <c r="P3805" s="51"/>
      <c r="Q3805" s="51"/>
      <c r="R3805" s="51"/>
      <c r="S3805" s="51"/>
      <c r="T3805" s="51"/>
      <c r="U3805" s="51"/>
      <c r="V3805" s="51"/>
      <c r="W3805" s="51"/>
      <c r="X3805" s="51"/>
      <c r="Y3805" s="51"/>
      <c r="Z3805" s="51"/>
      <c r="AA3805" s="51"/>
      <c r="AB3805" s="51"/>
      <c r="AC3805" s="51"/>
      <c r="AD3805" s="51"/>
      <c r="AE3805" s="51"/>
      <c r="AF3805" s="51"/>
    </row>
    <row r="3806" spans="1:32">
      <c r="A3806" s="51"/>
      <c r="B3806" s="51"/>
      <c r="C3806" s="51"/>
      <c r="D3806" s="51"/>
      <c r="E3806" s="51"/>
      <c r="F3806" s="51"/>
      <c r="G3806" s="51"/>
      <c r="H3806" s="51"/>
      <c r="I3806" s="51"/>
      <c r="J3806" s="51"/>
      <c r="K3806" s="51"/>
      <c r="L3806" s="51"/>
      <c r="M3806" s="51"/>
      <c r="N3806" s="51"/>
      <c r="O3806" s="51"/>
      <c r="P3806" s="51"/>
      <c r="Q3806" s="51"/>
      <c r="R3806" s="51"/>
      <c r="S3806" s="51"/>
      <c r="T3806" s="51"/>
      <c r="U3806" s="51"/>
      <c r="V3806" s="51"/>
      <c r="W3806" s="51"/>
      <c r="X3806" s="51"/>
      <c r="Y3806" s="51"/>
      <c r="Z3806" s="51"/>
      <c r="AA3806" s="51"/>
      <c r="AB3806" s="51"/>
      <c r="AC3806" s="51"/>
      <c r="AD3806" s="51"/>
      <c r="AE3806" s="51"/>
      <c r="AF3806" s="51"/>
    </row>
    <row r="3807" spans="1:32">
      <c r="A3807" s="51"/>
      <c r="B3807" s="51"/>
      <c r="C3807" s="51"/>
      <c r="D3807" s="51"/>
      <c r="E3807" s="51"/>
      <c r="F3807" s="51"/>
      <c r="G3807" s="51"/>
      <c r="H3807" s="51"/>
      <c r="I3807" s="51"/>
      <c r="J3807" s="51"/>
      <c r="K3807" s="51"/>
      <c r="L3807" s="51"/>
      <c r="M3807" s="51"/>
      <c r="N3807" s="51"/>
      <c r="O3807" s="51"/>
      <c r="P3807" s="51"/>
      <c r="Q3807" s="51"/>
      <c r="R3807" s="51"/>
      <c r="S3807" s="51"/>
      <c r="T3807" s="51"/>
      <c r="U3807" s="51"/>
      <c r="V3807" s="51"/>
      <c r="W3807" s="51"/>
      <c r="X3807" s="51"/>
      <c r="Y3807" s="51"/>
      <c r="Z3807" s="51"/>
      <c r="AA3807" s="51"/>
      <c r="AB3807" s="51"/>
      <c r="AC3807" s="51"/>
      <c r="AD3807" s="51"/>
      <c r="AE3807" s="51"/>
      <c r="AF3807" s="51"/>
    </row>
    <row r="3808" spans="1:32">
      <c r="A3808" s="51"/>
      <c r="B3808" s="51"/>
      <c r="C3808" s="51"/>
      <c r="D3808" s="51"/>
      <c r="E3808" s="51"/>
      <c r="F3808" s="51"/>
      <c r="G3808" s="51"/>
      <c r="H3808" s="51"/>
      <c r="I3808" s="51"/>
      <c r="J3808" s="51"/>
      <c r="K3808" s="51"/>
      <c r="L3808" s="51"/>
      <c r="M3808" s="51"/>
      <c r="N3808" s="51"/>
      <c r="O3808" s="51"/>
      <c r="P3808" s="51"/>
      <c r="Q3808" s="51"/>
      <c r="R3808" s="51"/>
      <c r="S3808" s="51"/>
      <c r="T3808" s="51"/>
      <c r="U3808" s="51"/>
      <c r="V3808" s="51"/>
      <c r="W3808" s="51"/>
      <c r="X3808" s="51"/>
      <c r="Y3808" s="51"/>
      <c r="Z3808" s="51"/>
      <c r="AA3808" s="51"/>
      <c r="AB3808" s="51"/>
      <c r="AC3808" s="51"/>
      <c r="AD3808" s="51"/>
      <c r="AE3808" s="51"/>
      <c r="AF3808" s="51"/>
    </row>
    <row r="3809" spans="1:32">
      <c r="A3809" s="51"/>
      <c r="B3809" s="51"/>
      <c r="C3809" s="51"/>
      <c r="D3809" s="51"/>
      <c r="E3809" s="51"/>
      <c r="F3809" s="51"/>
      <c r="G3809" s="51"/>
      <c r="H3809" s="51"/>
      <c r="I3809" s="51"/>
      <c r="J3809" s="51"/>
      <c r="K3809" s="51"/>
      <c r="L3809" s="51"/>
      <c r="M3809" s="51"/>
      <c r="N3809" s="51"/>
      <c r="O3809" s="51"/>
      <c r="P3809" s="51"/>
      <c r="Q3809" s="51"/>
      <c r="R3809" s="51"/>
      <c r="S3809" s="51"/>
      <c r="T3809" s="51"/>
      <c r="U3809" s="51"/>
      <c r="V3809" s="51"/>
      <c r="W3809" s="51"/>
      <c r="X3809" s="51"/>
      <c r="Y3809" s="51"/>
      <c r="Z3809" s="51"/>
      <c r="AA3809" s="51"/>
      <c r="AB3809" s="51"/>
      <c r="AC3809" s="51"/>
      <c r="AD3809" s="51"/>
      <c r="AE3809" s="51"/>
      <c r="AF3809" s="51"/>
    </row>
    <row r="3810" spans="1:32">
      <c r="A3810" s="51"/>
      <c r="B3810" s="51"/>
      <c r="C3810" s="51"/>
      <c r="D3810" s="51"/>
      <c r="E3810" s="51"/>
      <c r="F3810" s="51"/>
      <c r="G3810" s="51"/>
      <c r="H3810" s="51"/>
      <c r="I3810" s="51"/>
      <c r="J3810" s="51"/>
      <c r="K3810" s="51"/>
      <c r="L3810" s="51"/>
      <c r="M3810" s="51"/>
      <c r="N3810" s="51"/>
      <c r="O3810" s="51"/>
      <c r="P3810" s="51"/>
      <c r="Q3810" s="51"/>
      <c r="R3810" s="51"/>
      <c r="S3810" s="51"/>
      <c r="T3810" s="51"/>
      <c r="U3810" s="51"/>
      <c r="V3810" s="51"/>
      <c r="W3810" s="51"/>
      <c r="X3810" s="51"/>
      <c r="Y3810" s="51"/>
      <c r="Z3810" s="51"/>
      <c r="AA3810" s="51"/>
      <c r="AB3810" s="51"/>
      <c r="AC3810" s="51"/>
      <c r="AD3810" s="51"/>
      <c r="AE3810" s="51"/>
      <c r="AF3810" s="51"/>
    </row>
    <row r="3811" spans="1:32">
      <c r="A3811" s="51"/>
      <c r="B3811" s="51"/>
      <c r="C3811" s="51"/>
      <c r="D3811" s="51"/>
      <c r="E3811" s="51"/>
      <c r="F3811" s="51"/>
      <c r="G3811" s="51"/>
      <c r="H3811" s="51"/>
      <c r="I3811" s="51"/>
      <c r="J3811" s="51"/>
      <c r="K3811" s="51"/>
      <c r="L3811" s="51"/>
      <c r="M3811" s="51"/>
      <c r="N3811" s="51"/>
      <c r="O3811" s="51"/>
      <c r="P3811" s="51"/>
      <c r="Q3811" s="51"/>
      <c r="R3811" s="51"/>
      <c r="S3811" s="51"/>
      <c r="T3811" s="51"/>
      <c r="U3811" s="51"/>
      <c r="V3811" s="51"/>
      <c r="W3811" s="51"/>
      <c r="X3811" s="51"/>
      <c r="Y3811" s="51"/>
      <c r="Z3811" s="51"/>
      <c r="AA3811" s="51"/>
      <c r="AB3811" s="51"/>
      <c r="AC3811" s="51"/>
      <c r="AD3811" s="51"/>
      <c r="AE3811" s="51"/>
      <c r="AF3811" s="51"/>
    </row>
    <row r="3812" spans="1:32">
      <c r="A3812" s="51"/>
      <c r="B3812" s="51"/>
      <c r="C3812" s="51"/>
      <c r="D3812" s="51"/>
      <c r="E3812" s="51"/>
      <c r="F3812" s="51"/>
      <c r="G3812" s="51"/>
      <c r="H3812" s="51"/>
      <c r="I3812" s="51"/>
      <c r="J3812" s="51"/>
      <c r="K3812" s="51"/>
      <c r="L3812" s="51"/>
      <c r="M3812" s="51"/>
      <c r="N3812" s="51"/>
      <c r="O3812" s="51"/>
      <c r="P3812" s="51"/>
      <c r="Q3812" s="51"/>
      <c r="R3812" s="51"/>
      <c r="S3812" s="51"/>
      <c r="T3812" s="51"/>
      <c r="U3812" s="51"/>
      <c r="V3812" s="51"/>
      <c r="W3812" s="51"/>
      <c r="X3812" s="51"/>
      <c r="Y3812" s="51"/>
      <c r="Z3812" s="51"/>
      <c r="AA3812" s="51"/>
      <c r="AB3812" s="51"/>
      <c r="AC3812" s="51"/>
      <c r="AD3812" s="51"/>
      <c r="AE3812" s="51"/>
      <c r="AF3812" s="51"/>
    </row>
    <row r="3813" spans="1:32">
      <c r="A3813" s="51"/>
      <c r="B3813" s="51"/>
      <c r="C3813" s="51"/>
      <c r="D3813" s="51"/>
      <c r="E3813" s="51"/>
      <c r="F3813" s="51"/>
      <c r="G3813" s="51"/>
      <c r="H3813" s="51"/>
      <c r="I3813" s="51"/>
      <c r="J3813" s="51"/>
      <c r="K3813" s="51"/>
      <c r="L3813" s="51"/>
      <c r="M3813" s="51"/>
      <c r="N3813" s="51"/>
      <c r="O3813" s="51"/>
      <c r="P3813" s="51"/>
      <c r="Q3813" s="51"/>
      <c r="R3813" s="51"/>
      <c r="S3813" s="51"/>
      <c r="T3813" s="51"/>
      <c r="U3813" s="51"/>
      <c r="V3813" s="51"/>
      <c r="W3813" s="51"/>
      <c r="X3813" s="51"/>
      <c r="Y3813" s="51"/>
      <c r="Z3813" s="51"/>
      <c r="AA3813" s="51"/>
      <c r="AB3813" s="51"/>
      <c r="AC3813" s="51"/>
      <c r="AD3813" s="51"/>
      <c r="AE3813" s="51"/>
      <c r="AF3813" s="51"/>
    </row>
    <row r="3814" spans="1:32">
      <c r="A3814" s="51"/>
      <c r="B3814" s="51"/>
      <c r="C3814" s="51"/>
      <c r="D3814" s="51"/>
      <c r="E3814" s="51"/>
      <c r="F3814" s="51"/>
      <c r="G3814" s="51"/>
      <c r="H3814" s="51"/>
      <c r="I3814" s="51"/>
      <c r="J3814" s="51"/>
      <c r="K3814" s="51"/>
      <c r="L3814" s="51"/>
      <c r="M3814" s="51"/>
      <c r="N3814" s="51"/>
      <c r="O3814" s="51"/>
      <c r="P3814" s="51"/>
      <c r="Q3814" s="51"/>
      <c r="R3814" s="51"/>
      <c r="S3814" s="51"/>
      <c r="T3814" s="51"/>
      <c r="U3814" s="51"/>
      <c r="V3814" s="51"/>
      <c r="W3814" s="51"/>
      <c r="X3814" s="51"/>
      <c r="Y3814" s="51"/>
      <c r="Z3814" s="51"/>
      <c r="AA3814" s="51"/>
      <c r="AB3814" s="51"/>
      <c r="AC3814" s="51"/>
      <c r="AD3814" s="51"/>
      <c r="AE3814" s="51"/>
      <c r="AF3814" s="51"/>
    </row>
    <row r="3815" spans="1:32">
      <c r="A3815" s="51"/>
      <c r="B3815" s="51"/>
      <c r="C3815" s="51"/>
      <c r="D3815" s="51"/>
      <c r="E3815" s="51"/>
      <c r="F3815" s="51"/>
      <c r="G3815" s="51"/>
      <c r="H3815" s="51"/>
      <c r="I3815" s="51"/>
      <c r="J3815" s="51"/>
      <c r="K3815" s="51"/>
      <c r="L3815" s="51"/>
      <c r="M3815" s="51"/>
      <c r="N3815" s="51"/>
      <c r="O3815" s="51"/>
      <c r="P3815" s="51"/>
      <c r="Q3815" s="51"/>
      <c r="R3815" s="51"/>
      <c r="S3815" s="51"/>
      <c r="T3815" s="51"/>
      <c r="U3815" s="51"/>
      <c r="V3815" s="51"/>
      <c r="W3815" s="51"/>
      <c r="X3815" s="51"/>
      <c r="Y3815" s="51"/>
      <c r="Z3815" s="51"/>
      <c r="AA3815" s="51"/>
      <c r="AB3815" s="51"/>
      <c r="AC3815" s="51"/>
      <c r="AD3815" s="51"/>
      <c r="AE3815" s="51"/>
      <c r="AF3815" s="51"/>
    </row>
    <row r="3816" spans="1:32">
      <c r="A3816" s="51"/>
      <c r="B3816" s="51"/>
      <c r="C3816" s="51"/>
      <c r="D3816" s="51"/>
      <c r="E3816" s="51"/>
      <c r="F3816" s="51"/>
      <c r="G3816" s="51"/>
      <c r="H3816" s="51"/>
      <c r="I3816" s="51"/>
      <c r="J3816" s="51"/>
      <c r="K3816" s="51"/>
      <c r="L3816" s="51"/>
      <c r="M3816" s="51"/>
      <c r="N3816" s="51"/>
      <c r="O3816" s="51"/>
      <c r="P3816" s="51"/>
      <c r="Q3816" s="51"/>
      <c r="R3816" s="51"/>
      <c r="S3816" s="51"/>
      <c r="T3816" s="51"/>
      <c r="U3816" s="51"/>
      <c r="V3816" s="51"/>
      <c r="W3816" s="51"/>
      <c r="X3816" s="51"/>
      <c r="Y3816" s="51"/>
      <c r="Z3816" s="51"/>
      <c r="AA3816" s="51"/>
      <c r="AB3816" s="51"/>
      <c r="AC3816" s="51"/>
      <c r="AD3816" s="51"/>
      <c r="AE3816" s="51"/>
      <c r="AF3816" s="51"/>
    </row>
    <row r="3817" spans="1:32">
      <c r="A3817" s="51"/>
      <c r="B3817" s="51"/>
      <c r="C3817" s="51"/>
      <c r="D3817" s="51"/>
      <c r="E3817" s="51"/>
      <c r="F3817" s="51"/>
      <c r="G3817" s="51"/>
      <c r="H3817" s="51"/>
      <c r="I3817" s="51"/>
      <c r="J3817" s="51"/>
      <c r="K3817" s="51"/>
      <c r="L3817" s="51"/>
      <c r="M3817" s="51"/>
      <c r="N3817" s="51"/>
      <c r="O3817" s="51"/>
      <c r="P3817" s="51"/>
      <c r="Q3817" s="51"/>
      <c r="R3817" s="51"/>
      <c r="S3817" s="51"/>
      <c r="T3817" s="51"/>
      <c r="U3817" s="51"/>
      <c r="V3817" s="51"/>
      <c r="W3817" s="51"/>
      <c r="X3817" s="51"/>
      <c r="Y3817" s="51"/>
      <c r="Z3817" s="51"/>
      <c r="AA3817" s="51"/>
      <c r="AB3817" s="51"/>
      <c r="AC3817" s="51"/>
      <c r="AD3817" s="51"/>
      <c r="AE3817" s="51"/>
      <c r="AF3817" s="51"/>
    </row>
    <row r="3818" spans="1:32">
      <c r="A3818" s="51"/>
      <c r="B3818" s="51"/>
      <c r="C3818" s="51"/>
      <c r="D3818" s="51"/>
      <c r="E3818" s="51"/>
      <c r="F3818" s="51"/>
      <c r="G3818" s="51"/>
      <c r="H3818" s="51"/>
      <c r="I3818" s="51"/>
      <c r="J3818" s="51"/>
      <c r="K3818" s="51"/>
      <c r="L3818" s="51"/>
      <c r="M3818" s="51"/>
      <c r="N3818" s="51"/>
      <c r="O3818" s="51"/>
      <c r="P3818" s="51"/>
      <c r="Q3818" s="51"/>
      <c r="R3818" s="51"/>
      <c r="S3818" s="51"/>
      <c r="T3818" s="51"/>
      <c r="U3818" s="51"/>
      <c r="V3818" s="51"/>
      <c r="W3818" s="51"/>
      <c r="X3818" s="51"/>
      <c r="Y3818" s="51"/>
      <c r="Z3818" s="51"/>
      <c r="AA3818" s="51"/>
      <c r="AB3818" s="51"/>
      <c r="AC3818" s="51"/>
      <c r="AD3818" s="51"/>
      <c r="AE3818" s="51"/>
      <c r="AF3818" s="51"/>
    </row>
    <row r="3819" spans="1:32">
      <c r="A3819" s="51"/>
      <c r="B3819" s="51"/>
      <c r="C3819" s="51"/>
      <c r="D3819" s="51"/>
      <c r="E3819" s="51"/>
      <c r="F3819" s="51"/>
      <c r="G3819" s="51"/>
      <c r="H3819" s="51"/>
      <c r="I3819" s="51"/>
      <c r="J3819" s="51"/>
      <c r="K3819" s="51"/>
      <c r="L3819" s="51"/>
      <c r="M3819" s="51"/>
      <c r="N3819" s="51"/>
      <c r="O3819" s="51"/>
      <c r="P3819" s="51"/>
      <c r="Q3819" s="51"/>
      <c r="R3819" s="51"/>
      <c r="S3819" s="51"/>
      <c r="T3819" s="51"/>
      <c r="U3819" s="51"/>
      <c r="V3819" s="51"/>
      <c r="W3819" s="51"/>
      <c r="X3819" s="51"/>
      <c r="Y3819" s="51"/>
      <c r="Z3819" s="51"/>
      <c r="AA3819" s="51"/>
      <c r="AB3819" s="51"/>
      <c r="AC3819" s="51"/>
      <c r="AD3819" s="51"/>
      <c r="AE3819" s="51"/>
      <c r="AF3819" s="51"/>
    </row>
    <row r="3820" spans="1:32">
      <c r="A3820" s="51"/>
      <c r="B3820" s="51"/>
      <c r="C3820" s="51"/>
      <c r="D3820" s="51"/>
      <c r="E3820" s="51"/>
      <c r="F3820" s="51"/>
      <c r="G3820" s="51"/>
      <c r="H3820" s="51"/>
      <c r="I3820" s="51"/>
      <c r="J3820" s="51"/>
      <c r="K3820" s="51"/>
      <c r="L3820" s="51"/>
      <c r="M3820" s="51"/>
      <c r="N3820" s="51"/>
      <c r="O3820" s="51"/>
      <c r="P3820" s="51"/>
      <c r="Q3820" s="51"/>
      <c r="R3820" s="51"/>
      <c r="S3820" s="51"/>
      <c r="T3820" s="51"/>
      <c r="U3820" s="51"/>
      <c r="V3820" s="51"/>
      <c r="W3820" s="51"/>
      <c r="X3820" s="51"/>
      <c r="Y3820" s="51"/>
      <c r="Z3820" s="51"/>
      <c r="AA3820" s="51"/>
      <c r="AB3820" s="51"/>
      <c r="AC3820" s="51"/>
      <c r="AD3820" s="51"/>
      <c r="AE3820" s="51"/>
      <c r="AF3820" s="51"/>
    </row>
    <row r="3821" spans="1:32">
      <c r="A3821" s="51"/>
      <c r="B3821" s="51"/>
      <c r="C3821" s="51"/>
      <c r="D3821" s="51"/>
      <c r="E3821" s="51"/>
      <c r="F3821" s="51"/>
      <c r="G3821" s="51"/>
      <c r="H3821" s="51"/>
      <c r="I3821" s="51"/>
      <c r="J3821" s="51"/>
      <c r="K3821" s="51"/>
      <c r="L3821" s="51"/>
      <c r="M3821" s="51"/>
      <c r="N3821" s="51"/>
      <c r="O3821" s="51"/>
      <c r="P3821" s="51"/>
      <c r="Q3821" s="51"/>
      <c r="R3821" s="51"/>
      <c r="S3821" s="51"/>
      <c r="T3821" s="51"/>
      <c r="U3821" s="51"/>
      <c r="V3821" s="51"/>
      <c r="W3821" s="51"/>
      <c r="X3821" s="51"/>
      <c r="Y3821" s="51"/>
      <c r="Z3821" s="51"/>
      <c r="AA3821" s="51"/>
      <c r="AB3821" s="51"/>
      <c r="AC3821" s="51"/>
      <c r="AD3821" s="51"/>
      <c r="AE3821" s="51"/>
      <c r="AF3821" s="51"/>
    </row>
    <row r="3822" spans="1:32">
      <c r="A3822" s="51"/>
      <c r="B3822" s="51"/>
      <c r="C3822" s="51"/>
      <c r="D3822" s="51"/>
      <c r="E3822" s="51"/>
      <c r="F3822" s="51"/>
      <c r="G3822" s="51"/>
      <c r="H3822" s="51"/>
      <c r="I3822" s="51"/>
      <c r="J3822" s="51"/>
      <c r="K3822" s="51"/>
      <c r="L3822" s="51"/>
      <c r="M3822" s="51"/>
      <c r="N3822" s="51"/>
      <c r="O3822" s="51"/>
      <c r="P3822" s="51"/>
      <c r="Q3822" s="51"/>
      <c r="R3822" s="51"/>
      <c r="S3822" s="51"/>
      <c r="T3822" s="51"/>
      <c r="U3822" s="51"/>
      <c r="V3822" s="51"/>
      <c r="W3822" s="51"/>
      <c r="X3822" s="51"/>
      <c r="Y3822" s="51"/>
      <c r="Z3822" s="51"/>
      <c r="AA3822" s="51"/>
      <c r="AB3822" s="51"/>
      <c r="AC3822" s="51"/>
      <c r="AD3822" s="51"/>
      <c r="AE3822" s="51"/>
      <c r="AF3822" s="51"/>
    </row>
    <row r="3823" spans="1:32">
      <c r="A3823" s="51"/>
      <c r="B3823" s="51"/>
      <c r="C3823" s="51"/>
      <c r="D3823" s="51"/>
      <c r="E3823" s="51"/>
      <c r="F3823" s="51"/>
      <c r="G3823" s="51"/>
      <c r="H3823" s="51"/>
      <c r="I3823" s="51"/>
      <c r="J3823" s="51"/>
      <c r="K3823" s="51"/>
      <c r="L3823" s="51"/>
      <c r="M3823" s="51"/>
      <c r="N3823" s="51"/>
      <c r="O3823" s="51"/>
      <c r="P3823" s="51"/>
      <c r="Q3823" s="51"/>
      <c r="R3823" s="51"/>
      <c r="S3823" s="51"/>
      <c r="T3823" s="51"/>
      <c r="U3823" s="51"/>
      <c r="V3823" s="51"/>
      <c r="W3823" s="51"/>
      <c r="X3823" s="51"/>
      <c r="Y3823" s="51"/>
      <c r="Z3823" s="51"/>
      <c r="AA3823" s="51"/>
      <c r="AB3823" s="51"/>
      <c r="AC3823" s="51"/>
      <c r="AD3823" s="51"/>
      <c r="AE3823" s="51"/>
      <c r="AF3823" s="51"/>
    </row>
    <row r="3824" spans="1:32">
      <c r="A3824" s="51"/>
      <c r="B3824" s="51"/>
      <c r="C3824" s="51"/>
      <c r="D3824" s="51"/>
      <c r="E3824" s="51"/>
      <c r="F3824" s="51"/>
      <c r="G3824" s="51"/>
      <c r="H3824" s="51"/>
      <c r="I3824" s="51"/>
      <c r="J3824" s="51"/>
      <c r="K3824" s="51"/>
      <c r="L3824" s="51"/>
      <c r="M3824" s="51"/>
      <c r="N3824" s="51"/>
      <c r="O3824" s="51"/>
      <c r="P3824" s="51"/>
      <c r="Q3824" s="51"/>
      <c r="R3824" s="51"/>
      <c r="S3824" s="51"/>
      <c r="T3824" s="51"/>
      <c r="U3824" s="51"/>
      <c r="V3824" s="51"/>
      <c r="W3824" s="51"/>
      <c r="X3824" s="51"/>
      <c r="Y3824" s="51"/>
      <c r="Z3824" s="51"/>
      <c r="AA3824" s="51"/>
      <c r="AB3824" s="51"/>
      <c r="AC3824" s="51"/>
      <c r="AD3824" s="51"/>
      <c r="AE3824" s="51"/>
      <c r="AF3824" s="51"/>
    </row>
    <row r="3825" spans="1:32">
      <c r="A3825" s="51"/>
      <c r="B3825" s="51"/>
      <c r="C3825" s="51"/>
      <c r="D3825" s="51"/>
      <c r="E3825" s="51"/>
      <c r="F3825" s="51"/>
      <c r="G3825" s="51"/>
      <c r="H3825" s="51"/>
      <c r="I3825" s="51"/>
      <c r="J3825" s="51"/>
      <c r="K3825" s="51"/>
      <c r="L3825" s="51"/>
      <c r="M3825" s="51"/>
      <c r="N3825" s="51"/>
      <c r="O3825" s="51"/>
      <c r="P3825" s="51"/>
      <c r="Q3825" s="51"/>
      <c r="R3825" s="51"/>
      <c r="S3825" s="51"/>
      <c r="T3825" s="51"/>
      <c r="U3825" s="51"/>
      <c r="V3825" s="51"/>
      <c r="W3825" s="51"/>
      <c r="X3825" s="51"/>
      <c r="Y3825" s="51"/>
      <c r="Z3825" s="51"/>
      <c r="AA3825" s="51"/>
      <c r="AB3825" s="51"/>
      <c r="AC3825" s="51"/>
      <c r="AD3825" s="51"/>
      <c r="AE3825" s="51"/>
      <c r="AF3825" s="51"/>
    </row>
    <row r="3826" spans="1:32">
      <c r="A3826" s="51"/>
      <c r="B3826" s="51"/>
      <c r="C3826" s="51"/>
      <c r="D3826" s="51"/>
      <c r="E3826" s="51"/>
      <c r="F3826" s="51"/>
      <c r="G3826" s="51"/>
      <c r="H3826" s="51"/>
      <c r="I3826" s="51"/>
      <c r="J3826" s="51"/>
      <c r="K3826" s="51"/>
      <c r="L3826" s="51"/>
      <c r="M3826" s="51"/>
      <c r="N3826" s="51"/>
      <c r="O3826" s="51"/>
      <c r="P3826" s="51"/>
      <c r="Q3826" s="51"/>
      <c r="R3826" s="51"/>
      <c r="S3826" s="51"/>
      <c r="T3826" s="51"/>
      <c r="U3826" s="51"/>
      <c r="V3826" s="51"/>
      <c r="W3826" s="51"/>
      <c r="X3826" s="51"/>
      <c r="Y3826" s="51"/>
      <c r="Z3826" s="51"/>
      <c r="AA3826" s="51"/>
      <c r="AB3826" s="51"/>
      <c r="AC3826" s="51"/>
      <c r="AD3826" s="51"/>
      <c r="AE3826" s="51"/>
      <c r="AF3826" s="51"/>
    </row>
    <row r="3827" spans="1:32">
      <c r="A3827" s="51"/>
      <c r="B3827" s="51"/>
      <c r="C3827" s="51"/>
      <c r="D3827" s="51"/>
      <c r="E3827" s="51"/>
      <c r="F3827" s="51"/>
      <c r="G3827" s="51"/>
      <c r="H3827" s="51"/>
      <c r="I3827" s="51"/>
      <c r="J3827" s="51"/>
      <c r="K3827" s="51"/>
      <c r="L3827" s="51"/>
      <c r="M3827" s="51"/>
      <c r="N3827" s="51"/>
      <c r="O3827" s="51"/>
      <c r="P3827" s="51"/>
      <c r="Q3827" s="51"/>
      <c r="R3827" s="51"/>
      <c r="S3827" s="51"/>
      <c r="T3827" s="51"/>
      <c r="U3827" s="51"/>
      <c r="V3827" s="51"/>
      <c r="W3827" s="51"/>
      <c r="X3827" s="51"/>
      <c r="Y3827" s="51"/>
      <c r="Z3827" s="51"/>
      <c r="AA3827" s="51"/>
      <c r="AB3827" s="51"/>
      <c r="AC3827" s="51"/>
      <c r="AD3827" s="51"/>
      <c r="AE3827" s="51"/>
      <c r="AF3827" s="51"/>
    </row>
    <row r="3828" spans="1:32">
      <c r="A3828" s="51"/>
      <c r="B3828" s="51"/>
      <c r="C3828" s="51"/>
      <c r="D3828" s="51"/>
      <c r="E3828" s="51"/>
      <c r="F3828" s="51"/>
      <c r="G3828" s="51"/>
      <c r="H3828" s="51"/>
      <c r="I3828" s="51"/>
      <c r="J3828" s="51"/>
      <c r="K3828" s="51"/>
      <c r="L3828" s="51"/>
      <c r="M3828" s="51"/>
      <c r="N3828" s="51"/>
      <c r="O3828" s="51"/>
      <c r="P3828" s="51"/>
      <c r="Q3828" s="51"/>
      <c r="R3828" s="51"/>
      <c r="S3828" s="51"/>
      <c r="T3828" s="51"/>
      <c r="U3828" s="51"/>
      <c r="V3828" s="51"/>
      <c r="W3828" s="51"/>
      <c r="X3828" s="51"/>
      <c r="Y3828" s="51"/>
      <c r="Z3828" s="51"/>
      <c r="AA3828" s="51"/>
      <c r="AB3828" s="51"/>
      <c r="AC3828" s="51"/>
      <c r="AD3828" s="51"/>
      <c r="AE3828" s="51"/>
      <c r="AF3828" s="51"/>
    </row>
    <row r="3829" spans="1:32">
      <c r="A3829" s="51"/>
      <c r="B3829" s="51"/>
      <c r="C3829" s="51"/>
      <c r="D3829" s="51"/>
      <c r="E3829" s="51"/>
      <c r="F3829" s="51"/>
      <c r="G3829" s="51"/>
      <c r="H3829" s="51"/>
      <c r="I3829" s="51"/>
      <c r="J3829" s="51"/>
      <c r="K3829" s="51"/>
      <c r="L3829" s="51"/>
      <c r="M3829" s="51"/>
      <c r="N3829" s="51"/>
      <c r="O3829" s="51"/>
      <c r="P3829" s="51"/>
      <c r="Q3829" s="51"/>
      <c r="R3829" s="51"/>
      <c r="S3829" s="51"/>
      <c r="T3829" s="51"/>
      <c r="U3829" s="51"/>
      <c r="V3829" s="51"/>
      <c r="W3829" s="51"/>
      <c r="X3829" s="51"/>
      <c r="Y3829" s="51"/>
      <c r="Z3829" s="51"/>
      <c r="AA3829" s="51"/>
      <c r="AB3829" s="51"/>
      <c r="AC3829" s="51"/>
      <c r="AD3829" s="51"/>
      <c r="AE3829" s="51"/>
      <c r="AF3829" s="51"/>
    </row>
    <row r="3830" spans="1:32">
      <c r="A3830" s="51"/>
      <c r="B3830" s="51"/>
      <c r="C3830" s="51"/>
      <c r="D3830" s="51"/>
      <c r="E3830" s="51"/>
      <c r="F3830" s="51"/>
      <c r="G3830" s="51"/>
      <c r="H3830" s="51"/>
      <c r="I3830" s="51"/>
      <c r="J3830" s="51"/>
      <c r="K3830" s="51"/>
      <c r="L3830" s="51"/>
      <c r="M3830" s="51"/>
      <c r="N3830" s="51"/>
      <c r="O3830" s="51"/>
      <c r="P3830" s="51"/>
      <c r="Q3830" s="51"/>
      <c r="R3830" s="51"/>
      <c r="S3830" s="51"/>
      <c r="T3830" s="51"/>
      <c r="U3830" s="51"/>
      <c r="V3830" s="51"/>
      <c r="W3830" s="51"/>
      <c r="X3830" s="51"/>
      <c r="Y3830" s="51"/>
      <c r="Z3830" s="51"/>
      <c r="AA3830" s="51"/>
      <c r="AB3830" s="51"/>
      <c r="AC3830" s="51"/>
      <c r="AD3830" s="51"/>
      <c r="AE3830" s="51"/>
      <c r="AF3830" s="51"/>
    </row>
    <row r="3831" spans="1:32">
      <c r="A3831" s="51"/>
      <c r="B3831" s="51"/>
      <c r="C3831" s="51"/>
      <c r="D3831" s="51"/>
      <c r="E3831" s="51"/>
      <c r="F3831" s="51"/>
      <c r="G3831" s="51"/>
      <c r="H3831" s="51"/>
      <c r="I3831" s="51"/>
      <c r="J3831" s="51"/>
      <c r="K3831" s="51"/>
      <c r="L3831" s="51"/>
      <c r="M3831" s="51"/>
      <c r="N3831" s="51"/>
      <c r="O3831" s="51"/>
      <c r="P3831" s="51"/>
      <c r="Q3831" s="51"/>
      <c r="R3831" s="51"/>
      <c r="S3831" s="51"/>
      <c r="T3831" s="51"/>
      <c r="U3831" s="51"/>
      <c r="V3831" s="51"/>
      <c r="W3831" s="51"/>
      <c r="X3831" s="51"/>
      <c r="Y3831" s="51"/>
      <c r="Z3831" s="51"/>
      <c r="AA3831" s="51"/>
      <c r="AB3831" s="51"/>
      <c r="AC3831" s="51"/>
      <c r="AD3831" s="51"/>
      <c r="AE3831" s="51"/>
      <c r="AF3831" s="51"/>
    </row>
    <row r="3832" spans="1:32">
      <c r="A3832" s="51"/>
      <c r="B3832" s="51"/>
      <c r="C3832" s="51"/>
      <c r="D3832" s="51"/>
      <c r="E3832" s="51"/>
      <c r="F3832" s="51"/>
      <c r="G3832" s="51"/>
      <c r="H3832" s="51"/>
      <c r="I3832" s="51"/>
      <c r="J3832" s="51"/>
      <c r="K3832" s="51"/>
      <c r="L3832" s="51"/>
      <c r="M3832" s="51"/>
      <c r="N3832" s="51"/>
      <c r="O3832" s="51"/>
      <c r="P3832" s="51"/>
      <c r="Q3832" s="51"/>
      <c r="R3832" s="51"/>
      <c r="S3832" s="51"/>
      <c r="T3832" s="51"/>
      <c r="U3832" s="51"/>
      <c r="V3832" s="51"/>
      <c r="W3832" s="51"/>
      <c r="X3832" s="51"/>
      <c r="Y3832" s="51"/>
      <c r="Z3832" s="51"/>
      <c r="AA3832" s="51"/>
      <c r="AB3832" s="51"/>
      <c r="AC3832" s="51"/>
      <c r="AD3832" s="51"/>
      <c r="AE3832" s="51"/>
      <c r="AF3832" s="51"/>
    </row>
    <row r="3833" spans="1:32">
      <c r="A3833" s="51"/>
      <c r="B3833" s="51"/>
      <c r="C3833" s="51"/>
      <c r="D3833" s="51"/>
      <c r="E3833" s="51"/>
      <c r="F3833" s="51"/>
      <c r="G3833" s="51"/>
      <c r="H3833" s="51"/>
      <c r="I3833" s="51"/>
      <c r="J3833" s="51"/>
      <c r="K3833" s="51"/>
      <c r="L3833" s="51"/>
      <c r="M3833" s="51"/>
      <c r="N3833" s="51"/>
      <c r="O3833" s="51"/>
      <c r="P3833" s="51"/>
      <c r="Q3833" s="51"/>
      <c r="R3833" s="51"/>
      <c r="S3833" s="51"/>
      <c r="T3833" s="51"/>
      <c r="U3833" s="51"/>
      <c r="V3833" s="51"/>
      <c r="W3833" s="51"/>
      <c r="X3833" s="51"/>
      <c r="Y3833" s="51"/>
      <c r="Z3833" s="51"/>
      <c r="AA3833" s="51"/>
      <c r="AB3833" s="51"/>
      <c r="AC3833" s="51"/>
      <c r="AD3833" s="51"/>
      <c r="AE3833" s="51"/>
      <c r="AF3833" s="51"/>
    </row>
    <row r="3834" spans="1:32">
      <c r="A3834" s="51"/>
      <c r="B3834" s="51"/>
      <c r="C3834" s="51"/>
      <c r="D3834" s="51"/>
      <c r="E3834" s="51"/>
      <c r="F3834" s="51"/>
      <c r="G3834" s="51"/>
      <c r="H3834" s="51"/>
      <c r="I3834" s="51"/>
      <c r="J3834" s="51"/>
      <c r="K3834" s="51"/>
      <c r="L3834" s="51"/>
      <c r="M3834" s="51"/>
      <c r="N3834" s="51"/>
      <c r="O3834" s="51"/>
      <c r="P3834" s="51"/>
      <c r="Q3834" s="51"/>
      <c r="R3834" s="51"/>
      <c r="S3834" s="51"/>
      <c r="T3834" s="51"/>
      <c r="U3834" s="51"/>
      <c r="V3834" s="51"/>
      <c r="W3834" s="51"/>
      <c r="X3834" s="51"/>
      <c r="Y3834" s="51"/>
      <c r="Z3834" s="51"/>
      <c r="AA3834" s="51"/>
      <c r="AB3834" s="51"/>
      <c r="AC3834" s="51"/>
      <c r="AD3834" s="51"/>
      <c r="AE3834" s="51"/>
      <c r="AF3834" s="51"/>
    </row>
    <row r="3835" spans="1:32">
      <c r="A3835" s="51"/>
      <c r="B3835" s="51"/>
      <c r="C3835" s="51"/>
      <c r="D3835" s="51"/>
      <c r="E3835" s="51"/>
      <c r="F3835" s="51"/>
      <c r="G3835" s="51"/>
      <c r="H3835" s="51"/>
      <c r="I3835" s="51"/>
      <c r="J3835" s="51"/>
      <c r="K3835" s="51"/>
      <c r="L3835" s="51"/>
      <c r="M3835" s="51"/>
      <c r="N3835" s="51"/>
      <c r="O3835" s="51"/>
      <c r="P3835" s="51"/>
      <c r="Q3835" s="51"/>
      <c r="R3835" s="51"/>
      <c r="S3835" s="51"/>
      <c r="T3835" s="51"/>
      <c r="U3835" s="51"/>
      <c r="V3835" s="51"/>
      <c r="W3835" s="51"/>
      <c r="X3835" s="51"/>
      <c r="Y3835" s="51"/>
      <c r="Z3835" s="51"/>
      <c r="AA3835" s="51"/>
      <c r="AB3835" s="51"/>
      <c r="AC3835" s="51"/>
      <c r="AD3835" s="51"/>
      <c r="AE3835" s="51"/>
      <c r="AF3835" s="51"/>
    </row>
    <row r="3836" spans="1:32">
      <c r="A3836" s="51"/>
      <c r="B3836" s="51"/>
      <c r="C3836" s="51"/>
      <c r="D3836" s="51"/>
      <c r="E3836" s="51"/>
      <c r="F3836" s="51"/>
      <c r="G3836" s="51"/>
      <c r="H3836" s="51"/>
      <c r="I3836" s="51"/>
      <c r="J3836" s="51"/>
      <c r="K3836" s="51"/>
      <c r="L3836" s="51"/>
      <c r="M3836" s="51"/>
      <c r="N3836" s="51"/>
      <c r="O3836" s="51"/>
      <c r="P3836" s="51"/>
      <c r="Q3836" s="51"/>
      <c r="R3836" s="51"/>
      <c r="S3836" s="51"/>
      <c r="T3836" s="51"/>
      <c r="U3836" s="51"/>
      <c r="V3836" s="51"/>
      <c r="W3836" s="51"/>
      <c r="X3836" s="51"/>
      <c r="Y3836" s="51"/>
      <c r="Z3836" s="51"/>
      <c r="AA3836" s="51"/>
      <c r="AB3836" s="51"/>
      <c r="AC3836" s="51"/>
      <c r="AD3836" s="51"/>
      <c r="AE3836" s="51"/>
      <c r="AF3836" s="51"/>
    </row>
    <row r="3837" spans="1:32">
      <c r="A3837" s="51"/>
      <c r="B3837" s="51"/>
      <c r="C3837" s="51"/>
      <c r="D3837" s="51"/>
      <c r="E3837" s="51"/>
      <c r="F3837" s="51"/>
      <c r="G3837" s="51"/>
      <c r="H3837" s="51"/>
      <c r="I3837" s="51"/>
      <c r="J3837" s="51"/>
      <c r="K3837" s="51"/>
      <c r="L3837" s="51"/>
      <c r="M3837" s="51"/>
      <c r="N3837" s="51"/>
      <c r="O3837" s="51"/>
      <c r="P3837" s="51"/>
      <c r="Q3837" s="51"/>
      <c r="R3837" s="51"/>
      <c r="S3837" s="51"/>
      <c r="T3837" s="51"/>
      <c r="U3837" s="51"/>
      <c r="V3837" s="51"/>
      <c r="W3837" s="51"/>
      <c r="X3837" s="51"/>
      <c r="Y3837" s="51"/>
      <c r="Z3837" s="51"/>
      <c r="AA3837" s="51"/>
      <c r="AB3837" s="51"/>
      <c r="AC3837" s="51"/>
      <c r="AD3837" s="51"/>
      <c r="AE3837" s="51"/>
      <c r="AF3837" s="51"/>
    </row>
    <row r="3838" spans="1:32">
      <c r="A3838" s="51"/>
      <c r="B3838" s="51"/>
      <c r="C3838" s="51"/>
      <c r="D3838" s="51"/>
      <c r="E3838" s="51"/>
      <c r="F3838" s="51"/>
      <c r="G3838" s="51"/>
      <c r="H3838" s="51"/>
      <c r="I3838" s="51"/>
      <c r="J3838" s="51"/>
      <c r="K3838" s="51"/>
      <c r="L3838" s="51"/>
      <c r="M3838" s="51"/>
      <c r="N3838" s="51"/>
      <c r="O3838" s="51"/>
      <c r="P3838" s="51"/>
      <c r="Q3838" s="51"/>
      <c r="R3838" s="51"/>
      <c r="S3838" s="51"/>
      <c r="T3838" s="51"/>
      <c r="U3838" s="51"/>
      <c r="V3838" s="51"/>
      <c r="W3838" s="51"/>
      <c r="X3838" s="51"/>
      <c r="Y3838" s="51"/>
      <c r="Z3838" s="51"/>
      <c r="AA3838" s="51"/>
      <c r="AB3838" s="51"/>
      <c r="AC3838" s="51"/>
      <c r="AD3838" s="51"/>
      <c r="AE3838" s="51"/>
      <c r="AF3838" s="51"/>
    </row>
    <row r="3839" spans="1:32">
      <c r="A3839" s="51"/>
      <c r="B3839" s="51"/>
      <c r="C3839" s="51"/>
      <c r="D3839" s="51"/>
      <c r="E3839" s="51"/>
      <c r="F3839" s="51"/>
      <c r="G3839" s="51"/>
      <c r="H3839" s="51"/>
      <c r="I3839" s="51"/>
      <c r="J3839" s="51"/>
      <c r="K3839" s="51"/>
      <c r="L3839" s="51"/>
      <c r="M3839" s="51"/>
      <c r="N3839" s="51"/>
      <c r="O3839" s="51"/>
      <c r="P3839" s="51"/>
      <c r="Q3839" s="51"/>
      <c r="R3839" s="51"/>
      <c r="S3839" s="51"/>
      <c r="T3839" s="51"/>
      <c r="U3839" s="51"/>
      <c r="V3839" s="51"/>
      <c r="W3839" s="51"/>
      <c r="X3839" s="51"/>
      <c r="Y3839" s="51"/>
      <c r="Z3839" s="51"/>
      <c r="AA3839" s="51"/>
      <c r="AB3839" s="51"/>
      <c r="AC3839" s="51"/>
      <c r="AD3839" s="51"/>
      <c r="AE3839" s="51"/>
      <c r="AF3839" s="51"/>
    </row>
    <row r="3840" spans="1:32">
      <c r="A3840" s="51"/>
      <c r="B3840" s="51"/>
      <c r="C3840" s="51"/>
      <c r="D3840" s="51"/>
      <c r="E3840" s="51"/>
      <c r="F3840" s="51"/>
      <c r="G3840" s="51"/>
      <c r="H3840" s="51"/>
      <c r="I3840" s="51"/>
      <c r="J3840" s="51"/>
      <c r="K3840" s="51"/>
      <c r="L3840" s="51"/>
      <c r="M3840" s="51"/>
      <c r="N3840" s="51"/>
      <c r="O3840" s="51"/>
      <c r="P3840" s="51"/>
      <c r="Q3840" s="51"/>
      <c r="R3840" s="51"/>
      <c r="S3840" s="51"/>
      <c r="T3840" s="51"/>
      <c r="U3840" s="51"/>
      <c r="V3840" s="51"/>
      <c r="W3840" s="51"/>
      <c r="X3840" s="51"/>
      <c r="Y3840" s="51"/>
      <c r="Z3840" s="51"/>
      <c r="AA3840" s="51"/>
      <c r="AB3840" s="51"/>
      <c r="AC3840" s="51"/>
      <c r="AD3840" s="51"/>
      <c r="AE3840" s="51"/>
      <c r="AF3840" s="51"/>
    </row>
    <row r="3841" spans="1:32">
      <c r="A3841" s="51"/>
      <c r="B3841" s="51"/>
      <c r="C3841" s="51"/>
      <c r="D3841" s="51"/>
      <c r="E3841" s="51"/>
      <c r="F3841" s="51"/>
      <c r="G3841" s="51"/>
      <c r="H3841" s="51"/>
      <c r="I3841" s="51"/>
      <c r="J3841" s="51"/>
      <c r="K3841" s="51"/>
      <c r="L3841" s="51"/>
      <c r="M3841" s="51"/>
      <c r="N3841" s="51"/>
      <c r="O3841" s="51"/>
      <c r="P3841" s="51"/>
      <c r="Q3841" s="51"/>
      <c r="R3841" s="51"/>
      <c r="S3841" s="51"/>
      <c r="T3841" s="51"/>
      <c r="U3841" s="51"/>
      <c r="V3841" s="51"/>
      <c r="W3841" s="51"/>
      <c r="X3841" s="51"/>
      <c r="Y3841" s="51"/>
      <c r="Z3841" s="51"/>
      <c r="AA3841" s="51"/>
      <c r="AB3841" s="51"/>
      <c r="AC3841" s="51"/>
      <c r="AD3841" s="51"/>
      <c r="AE3841" s="51"/>
      <c r="AF3841" s="51"/>
    </row>
    <row r="3842" spans="1:32">
      <c r="A3842" s="51"/>
      <c r="B3842" s="51"/>
      <c r="C3842" s="51"/>
      <c r="D3842" s="51"/>
      <c r="E3842" s="51"/>
      <c r="F3842" s="51"/>
      <c r="G3842" s="51"/>
      <c r="H3842" s="51"/>
      <c r="I3842" s="51"/>
      <c r="J3842" s="51"/>
      <c r="K3842" s="51"/>
      <c r="L3842" s="51"/>
      <c r="M3842" s="51"/>
      <c r="N3842" s="51"/>
      <c r="O3842" s="51"/>
      <c r="P3842" s="51"/>
      <c r="Q3842" s="51"/>
      <c r="R3842" s="51"/>
      <c r="S3842" s="51"/>
      <c r="T3842" s="51"/>
      <c r="U3842" s="51"/>
      <c r="V3842" s="51"/>
      <c r="W3842" s="51"/>
      <c r="X3842" s="51"/>
      <c r="Y3842" s="51"/>
      <c r="Z3842" s="51"/>
      <c r="AA3842" s="51"/>
      <c r="AB3842" s="51"/>
      <c r="AC3842" s="51"/>
      <c r="AD3842" s="51"/>
      <c r="AE3842" s="51"/>
      <c r="AF3842" s="51"/>
    </row>
    <row r="3843" spans="1:32">
      <c r="A3843" s="51"/>
      <c r="B3843" s="51"/>
      <c r="C3843" s="51"/>
      <c r="D3843" s="51"/>
      <c r="E3843" s="51"/>
      <c r="F3843" s="51"/>
      <c r="G3843" s="51"/>
      <c r="H3843" s="51"/>
      <c r="I3843" s="51"/>
      <c r="J3843" s="51"/>
      <c r="K3843" s="51"/>
      <c r="L3843" s="51"/>
      <c r="M3843" s="51"/>
      <c r="N3843" s="51"/>
      <c r="O3843" s="51"/>
      <c r="P3843" s="51"/>
      <c r="Q3843" s="51"/>
      <c r="R3843" s="51"/>
      <c r="S3843" s="51"/>
      <c r="T3843" s="51"/>
      <c r="U3843" s="51"/>
      <c r="V3843" s="51"/>
      <c r="W3843" s="51"/>
      <c r="X3843" s="51"/>
      <c r="Y3843" s="51"/>
      <c r="Z3843" s="51"/>
      <c r="AA3843" s="51"/>
      <c r="AB3843" s="51"/>
      <c r="AC3843" s="51"/>
      <c r="AD3843" s="51"/>
      <c r="AE3843" s="51"/>
      <c r="AF3843" s="51"/>
    </row>
    <row r="3844" spans="1:32">
      <c r="A3844" s="51"/>
      <c r="B3844" s="51"/>
      <c r="C3844" s="51"/>
      <c r="D3844" s="51"/>
      <c r="E3844" s="51"/>
      <c r="F3844" s="51"/>
      <c r="G3844" s="51"/>
      <c r="H3844" s="51"/>
      <c r="I3844" s="51"/>
      <c r="J3844" s="51"/>
      <c r="K3844" s="51"/>
      <c r="L3844" s="51"/>
      <c r="M3844" s="51"/>
      <c r="N3844" s="51"/>
      <c r="O3844" s="51"/>
      <c r="P3844" s="51"/>
      <c r="Q3844" s="51"/>
      <c r="R3844" s="51"/>
      <c r="S3844" s="51"/>
      <c r="T3844" s="51"/>
      <c r="U3844" s="51"/>
      <c r="V3844" s="51"/>
      <c r="W3844" s="51"/>
      <c r="X3844" s="51"/>
      <c r="Y3844" s="51"/>
      <c r="Z3844" s="51"/>
      <c r="AA3844" s="51"/>
      <c r="AB3844" s="51"/>
      <c r="AC3844" s="51"/>
      <c r="AD3844" s="51"/>
      <c r="AE3844" s="51"/>
      <c r="AF3844" s="51"/>
    </row>
    <row r="3845" spans="1:32">
      <c r="A3845" s="51"/>
      <c r="B3845" s="51"/>
      <c r="C3845" s="51"/>
      <c r="D3845" s="51"/>
      <c r="E3845" s="51"/>
      <c r="F3845" s="51"/>
      <c r="G3845" s="51"/>
      <c r="H3845" s="51"/>
      <c r="I3845" s="51"/>
      <c r="J3845" s="51"/>
      <c r="K3845" s="51"/>
      <c r="L3845" s="51"/>
      <c r="M3845" s="51"/>
      <c r="N3845" s="51"/>
      <c r="O3845" s="51"/>
      <c r="P3845" s="51"/>
      <c r="Q3845" s="51"/>
      <c r="R3845" s="51"/>
      <c r="S3845" s="51"/>
      <c r="T3845" s="51"/>
      <c r="U3845" s="51"/>
      <c r="V3845" s="51"/>
      <c r="W3845" s="51"/>
      <c r="X3845" s="51"/>
      <c r="Y3845" s="51"/>
      <c r="Z3845" s="51"/>
      <c r="AA3845" s="51"/>
      <c r="AB3845" s="51"/>
      <c r="AC3845" s="51"/>
      <c r="AD3845" s="51"/>
      <c r="AE3845" s="51"/>
      <c r="AF3845" s="51"/>
    </row>
    <row r="3846" spans="1:32">
      <c r="A3846" s="51"/>
      <c r="B3846" s="51"/>
      <c r="C3846" s="51"/>
      <c r="D3846" s="51"/>
      <c r="E3846" s="51"/>
      <c r="F3846" s="51"/>
      <c r="G3846" s="51"/>
      <c r="H3846" s="51"/>
      <c r="I3846" s="51"/>
      <c r="J3846" s="51"/>
      <c r="K3846" s="51"/>
      <c r="L3846" s="51"/>
      <c r="M3846" s="51"/>
      <c r="N3846" s="51"/>
      <c r="O3846" s="51"/>
      <c r="P3846" s="51"/>
      <c r="Q3846" s="51"/>
      <c r="R3846" s="51"/>
      <c r="S3846" s="51"/>
      <c r="T3846" s="51"/>
      <c r="U3846" s="51"/>
      <c r="V3846" s="51"/>
      <c r="W3846" s="51"/>
      <c r="X3846" s="51"/>
      <c r="Y3846" s="51"/>
      <c r="Z3846" s="51"/>
      <c r="AA3846" s="51"/>
      <c r="AB3846" s="51"/>
      <c r="AC3846" s="51"/>
      <c r="AD3846" s="51"/>
      <c r="AE3846" s="51"/>
      <c r="AF3846" s="51"/>
    </row>
    <row r="3847" spans="1:32">
      <c r="A3847" s="51"/>
      <c r="B3847" s="51"/>
      <c r="C3847" s="51"/>
      <c r="D3847" s="51"/>
      <c r="E3847" s="51"/>
      <c r="F3847" s="51"/>
      <c r="G3847" s="51"/>
      <c r="H3847" s="51"/>
      <c r="I3847" s="51"/>
      <c r="J3847" s="51"/>
      <c r="K3847" s="51"/>
      <c r="L3847" s="51"/>
      <c r="M3847" s="51"/>
      <c r="N3847" s="51"/>
      <c r="O3847" s="51"/>
      <c r="P3847" s="51"/>
      <c r="Q3847" s="51"/>
      <c r="R3847" s="51"/>
      <c r="S3847" s="51"/>
      <c r="T3847" s="51"/>
      <c r="U3847" s="51"/>
      <c r="V3847" s="51"/>
      <c r="W3847" s="51"/>
      <c r="X3847" s="51"/>
      <c r="Y3847" s="51"/>
      <c r="Z3847" s="51"/>
      <c r="AA3847" s="51"/>
      <c r="AB3847" s="51"/>
      <c r="AC3847" s="51"/>
      <c r="AD3847" s="51"/>
      <c r="AE3847" s="51"/>
      <c r="AF3847" s="51"/>
    </row>
    <row r="3848" spans="1:32">
      <c r="A3848" s="51"/>
      <c r="B3848" s="51"/>
      <c r="C3848" s="51"/>
      <c r="D3848" s="51"/>
      <c r="E3848" s="51"/>
      <c r="F3848" s="51"/>
      <c r="G3848" s="51"/>
      <c r="H3848" s="51"/>
      <c r="I3848" s="51"/>
      <c r="J3848" s="51"/>
      <c r="K3848" s="51"/>
      <c r="L3848" s="51"/>
      <c r="M3848" s="51"/>
      <c r="N3848" s="51"/>
      <c r="O3848" s="51"/>
      <c r="P3848" s="51"/>
      <c r="Q3848" s="51"/>
      <c r="R3848" s="51"/>
      <c r="S3848" s="51"/>
      <c r="T3848" s="51"/>
      <c r="U3848" s="51"/>
      <c r="V3848" s="51"/>
      <c r="W3848" s="51"/>
      <c r="X3848" s="51"/>
      <c r="Y3848" s="51"/>
      <c r="Z3848" s="51"/>
      <c r="AA3848" s="51"/>
      <c r="AB3848" s="51"/>
      <c r="AC3848" s="51"/>
      <c r="AD3848" s="51"/>
      <c r="AE3848" s="51"/>
      <c r="AF3848" s="51"/>
    </row>
    <row r="3849" spans="1:32">
      <c r="A3849" s="51"/>
      <c r="B3849" s="51"/>
      <c r="C3849" s="51"/>
      <c r="D3849" s="51"/>
      <c r="E3849" s="51"/>
      <c r="F3849" s="51"/>
      <c r="G3849" s="51"/>
      <c r="H3849" s="51"/>
      <c r="I3849" s="51"/>
      <c r="J3849" s="51"/>
      <c r="K3849" s="51"/>
      <c r="L3849" s="51"/>
      <c r="M3849" s="51"/>
      <c r="N3849" s="51"/>
      <c r="O3849" s="51"/>
      <c r="P3849" s="51"/>
      <c r="Q3849" s="51"/>
      <c r="R3849" s="51"/>
      <c r="S3849" s="51"/>
      <c r="T3849" s="51"/>
      <c r="U3849" s="51"/>
      <c r="V3849" s="51"/>
      <c r="W3849" s="51"/>
      <c r="X3849" s="51"/>
      <c r="Y3849" s="51"/>
      <c r="Z3849" s="51"/>
      <c r="AA3849" s="51"/>
      <c r="AB3849" s="51"/>
      <c r="AC3849" s="51"/>
      <c r="AD3849" s="51"/>
      <c r="AE3849" s="51"/>
      <c r="AF3849" s="51"/>
    </row>
    <row r="3850" spans="1:32">
      <c r="A3850" s="51"/>
      <c r="B3850" s="51"/>
      <c r="C3850" s="51"/>
      <c r="D3850" s="51"/>
      <c r="E3850" s="51"/>
      <c r="F3850" s="51"/>
      <c r="G3850" s="51"/>
      <c r="H3850" s="51"/>
      <c r="I3850" s="51"/>
      <c r="J3850" s="51"/>
      <c r="K3850" s="51"/>
      <c r="L3850" s="51"/>
      <c r="M3850" s="51"/>
      <c r="N3850" s="51"/>
      <c r="O3850" s="51"/>
      <c r="P3850" s="51"/>
      <c r="Q3850" s="51"/>
      <c r="R3850" s="51"/>
      <c r="S3850" s="51"/>
      <c r="T3850" s="51"/>
      <c r="U3850" s="51"/>
      <c r="V3850" s="51"/>
      <c r="W3850" s="51"/>
      <c r="X3850" s="51"/>
      <c r="Y3850" s="51"/>
      <c r="Z3850" s="51"/>
      <c r="AA3850" s="51"/>
      <c r="AB3850" s="51"/>
      <c r="AC3850" s="51"/>
      <c r="AD3850" s="51"/>
      <c r="AE3850" s="51"/>
      <c r="AF3850" s="51"/>
    </row>
    <row r="3851" spans="1:32">
      <c r="A3851" s="51"/>
      <c r="B3851" s="51"/>
      <c r="C3851" s="51"/>
      <c r="D3851" s="51"/>
      <c r="E3851" s="51"/>
      <c r="F3851" s="51"/>
      <c r="G3851" s="51"/>
      <c r="H3851" s="51"/>
      <c r="I3851" s="51"/>
      <c r="J3851" s="51"/>
      <c r="K3851" s="51"/>
      <c r="L3851" s="51"/>
      <c r="M3851" s="51"/>
      <c r="N3851" s="51"/>
      <c r="O3851" s="51"/>
      <c r="P3851" s="51"/>
      <c r="Q3851" s="51"/>
      <c r="R3851" s="51"/>
      <c r="S3851" s="51"/>
      <c r="T3851" s="51"/>
      <c r="U3851" s="51"/>
      <c r="V3851" s="51"/>
      <c r="W3851" s="51"/>
      <c r="X3851" s="51"/>
      <c r="Y3851" s="51"/>
      <c r="Z3851" s="51"/>
      <c r="AA3851" s="51"/>
      <c r="AB3851" s="51"/>
      <c r="AC3851" s="51"/>
      <c r="AD3851" s="51"/>
      <c r="AE3851" s="51"/>
      <c r="AF3851" s="51"/>
    </row>
    <row r="3852" spans="1:32">
      <c r="A3852" s="51"/>
      <c r="B3852" s="51"/>
      <c r="C3852" s="51"/>
      <c r="D3852" s="51"/>
      <c r="E3852" s="51"/>
      <c r="F3852" s="51"/>
      <c r="G3852" s="51"/>
      <c r="H3852" s="51"/>
      <c r="I3852" s="51"/>
      <c r="J3852" s="51"/>
      <c r="K3852" s="51"/>
      <c r="L3852" s="51"/>
      <c r="M3852" s="51"/>
      <c r="N3852" s="51"/>
      <c r="O3852" s="51"/>
      <c r="P3852" s="51"/>
      <c r="Q3852" s="51"/>
      <c r="R3852" s="51"/>
      <c r="S3852" s="51"/>
      <c r="T3852" s="51"/>
      <c r="U3852" s="51"/>
      <c r="V3852" s="51"/>
      <c r="W3852" s="51"/>
      <c r="X3852" s="51"/>
      <c r="Y3852" s="51"/>
      <c r="Z3852" s="51"/>
      <c r="AA3852" s="51"/>
      <c r="AB3852" s="51"/>
      <c r="AC3852" s="51"/>
      <c r="AD3852" s="51"/>
      <c r="AE3852" s="51"/>
      <c r="AF3852" s="51"/>
    </row>
    <row r="3853" spans="1:32">
      <c r="A3853" s="51"/>
      <c r="B3853" s="51"/>
      <c r="C3853" s="51"/>
      <c r="D3853" s="51"/>
      <c r="E3853" s="51"/>
      <c r="F3853" s="51"/>
      <c r="G3853" s="51"/>
      <c r="H3853" s="51"/>
      <c r="I3853" s="51"/>
      <c r="J3853" s="51"/>
      <c r="K3853" s="51"/>
      <c r="L3853" s="51"/>
      <c r="M3853" s="51"/>
      <c r="N3853" s="51"/>
      <c r="O3853" s="51"/>
      <c r="P3853" s="51"/>
      <c r="Q3853" s="51"/>
      <c r="R3853" s="51"/>
      <c r="S3853" s="51"/>
      <c r="T3853" s="51"/>
      <c r="U3853" s="51"/>
      <c r="V3853" s="51"/>
      <c r="W3853" s="51"/>
      <c r="X3853" s="51"/>
      <c r="Y3853" s="51"/>
      <c r="Z3853" s="51"/>
      <c r="AA3853" s="51"/>
      <c r="AB3853" s="51"/>
      <c r="AC3853" s="51"/>
      <c r="AD3853" s="51"/>
      <c r="AE3853" s="51"/>
      <c r="AF3853" s="51"/>
    </row>
    <row r="3854" spans="1:32">
      <c r="A3854" s="51"/>
      <c r="B3854" s="51"/>
      <c r="C3854" s="51"/>
      <c r="D3854" s="51"/>
      <c r="E3854" s="51"/>
      <c r="F3854" s="51"/>
      <c r="G3854" s="51"/>
      <c r="H3854" s="51"/>
      <c r="I3854" s="51"/>
      <c r="J3854" s="51"/>
      <c r="K3854" s="51"/>
      <c r="L3854" s="51"/>
      <c r="M3854" s="51"/>
      <c r="N3854" s="51"/>
      <c r="O3854" s="51"/>
      <c r="P3854" s="51"/>
      <c r="Q3854" s="51"/>
      <c r="R3854" s="51"/>
      <c r="S3854" s="51"/>
      <c r="T3854" s="51"/>
      <c r="U3854" s="51"/>
      <c r="V3854" s="51"/>
      <c r="W3854" s="51"/>
      <c r="X3854" s="51"/>
      <c r="Y3854" s="51"/>
      <c r="Z3854" s="51"/>
      <c r="AA3854" s="51"/>
      <c r="AB3854" s="51"/>
      <c r="AC3854" s="51"/>
      <c r="AD3854" s="51"/>
      <c r="AE3854" s="51"/>
      <c r="AF3854" s="51"/>
    </row>
    <row r="3855" spans="1:32">
      <c r="A3855" s="51"/>
      <c r="B3855" s="51"/>
      <c r="C3855" s="51"/>
      <c r="D3855" s="51"/>
      <c r="E3855" s="51"/>
      <c r="F3855" s="51"/>
      <c r="G3855" s="51"/>
      <c r="H3855" s="51"/>
      <c r="I3855" s="51"/>
      <c r="J3855" s="51"/>
      <c r="K3855" s="51"/>
      <c r="L3855" s="51"/>
      <c r="M3855" s="51"/>
      <c r="N3855" s="51"/>
      <c r="O3855" s="51"/>
      <c r="P3855" s="51"/>
      <c r="Q3855" s="51"/>
      <c r="R3855" s="51"/>
      <c r="S3855" s="51"/>
      <c r="T3855" s="51"/>
      <c r="U3855" s="51"/>
      <c r="V3855" s="51"/>
      <c r="W3855" s="51"/>
      <c r="X3855" s="51"/>
      <c r="Y3855" s="51"/>
      <c r="Z3855" s="51"/>
      <c r="AA3855" s="51"/>
      <c r="AB3855" s="51"/>
      <c r="AC3855" s="51"/>
      <c r="AD3855" s="51"/>
      <c r="AE3855" s="51"/>
      <c r="AF3855" s="51"/>
    </row>
    <row r="3856" spans="1:32">
      <c r="A3856" s="51"/>
      <c r="B3856" s="51"/>
      <c r="C3856" s="51"/>
      <c r="D3856" s="51"/>
      <c r="E3856" s="51"/>
      <c r="F3856" s="51"/>
      <c r="G3856" s="51"/>
      <c r="H3856" s="51"/>
      <c r="I3856" s="51"/>
      <c r="J3856" s="51"/>
      <c r="K3856" s="51"/>
      <c r="L3856" s="51"/>
      <c r="M3856" s="51"/>
      <c r="N3856" s="51"/>
      <c r="O3856" s="51"/>
      <c r="P3856" s="51"/>
      <c r="Q3856" s="51"/>
      <c r="R3856" s="51"/>
      <c r="S3856" s="51"/>
      <c r="T3856" s="51"/>
      <c r="U3856" s="51"/>
      <c r="V3856" s="51"/>
      <c r="W3856" s="51"/>
      <c r="X3856" s="51"/>
      <c r="Y3856" s="51"/>
      <c r="Z3856" s="51"/>
      <c r="AA3856" s="51"/>
      <c r="AB3856" s="51"/>
      <c r="AC3856" s="51"/>
      <c r="AD3856" s="51"/>
      <c r="AE3856" s="51"/>
      <c r="AF3856" s="51"/>
    </row>
    <row r="3857" spans="1:32">
      <c r="A3857" s="51"/>
      <c r="B3857" s="51"/>
      <c r="C3857" s="51"/>
      <c r="D3857" s="51"/>
      <c r="E3857" s="51"/>
      <c r="F3857" s="51"/>
      <c r="G3857" s="51"/>
      <c r="H3857" s="51"/>
      <c r="I3857" s="51"/>
      <c r="J3857" s="51"/>
      <c r="K3857" s="51"/>
      <c r="L3857" s="51"/>
      <c r="M3857" s="51"/>
      <c r="N3857" s="51"/>
      <c r="O3857" s="51"/>
      <c r="P3857" s="51"/>
      <c r="Q3857" s="51"/>
      <c r="R3857" s="51"/>
      <c r="S3857" s="51"/>
      <c r="T3857" s="51"/>
      <c r="U3857" s="51"/>
      <c r="V3857" s="51"/>
      <c r="W3857" s="51"/>
      <c r="X3857" s="51"/>
      <c r="Y3857" s="51"/>
      <c r="Z3857" s="51"/>
      <c r="AA3857" s="51"/>
      <c r="AB3857" s="51"/>
      <c r="AC3857" s="51"/>
      <c r="AD3857" s="51"/>
      <c r="AE3857" s="51"/>
      <c r="AF3857" s="51"/>
    </row>
    <row r="3858" spans="1:32">
      <c r="A3858" s="51"/>
      <c r="B3858" s="51"/>
      <c r="C3858" s="51"/>
      <c r="D3858" s="51"/>
      <c r="E3858" s="51"/>
      <c r="F3858" s="51"/>
      <c r="G3858" s="51"/>
      <c r="H3858" s="51"/>
      <c r="I3858" s="51"/>
      <c r="J3858" s="51"/>
      <c r="K3858" s="51"/>
      <c r="L3858" s="51"/>
      <c r="M3858" s="51"/>
      <c r="N3858" s="51"/>
      <c r="O3858" s="51"/>
      <c r="P3858" s="51"/>
      <c r="Q3858" s="51"/>
      <c r="R3858" s="51"/>
      <c r="S3858" s="51"/>
      <c r="T3858" s="51"/>
      <c r="U3858" s="51"/>
      <c r="V3858" s="51"/>
      <c r="W3858" s="51"/>
      <c r="X3858" s="51"/>
      <c r="Y3858" s="51"/>
      <c r="Z3858" s="51"/>
      <c r="AA3858" s="51"/>
      <c r="AB3858" s="51"/>
      <c r="AC3858" s="51"/>
      <c r="AD3858" s="51"/>
      <c r="AE3858" s="51"/>
      <c r="AF3858" s="51"/>
    </row>
    <row r="3859" spans="1:32">
      <c r="A3859" s="51"/>
      <c r="B3859" s="51"/>
      <c r="C3859" s="51"/>
      <c r="D3859" s="51"/>
      <c r="E3859" s="51"/>
      <c r="F3859" s="51"/>
      <c r="G3859" s="51"/>
      <c r="H3859" s="51"/>
      <c r="I3859" s="51"/>
      <c r="J3859" s="51"/>
      <c r="K3859" s="51"/>
      <c r="L3859" s="51"/>
      <c r="M3859" s="51"/>
      <c r="N3859" s="51"/>
      <c r="O3859" s="51"/>
      <c r="P3859" s="51"/>
      <c r="Q3859" s="51"/>
      <c r="R3859" s="51"/>
      <c r="S3859" s="51"/>
      <c r="T3859" s="51"/>
      <c r="U3859" s="51"/>
      <c r="V3859" s="51"/>
      <c r="W3859" s="51"/>
      <c r="X3859" s="51"/>
      <c r="Y3859" s="51"/>
      <c r="Z3859" s="51"/>
      <c r="AA3859" s="51"/>
      <c r="AB3859" s="51"/>
      <c r="AC3859" s="51"/>
      <c r="AD3859" s="51"/>
      <c r="AE3859" s="51"/>
      <c r="AF3859" s="51"/>
    </row>
    <row r="3860" spans="1:32">
      <c r="A3860" s="51"/>
      <c r="B3860" s="51"/>
      <c r="C3860" s="51"/>
      <c r="D3860" s="51"/>
      <c r="E3860" s="51"/>
      <c r="F3860" s="51"/>
      <c r="G3860" s="51"/>
      <c r="H3860" s="51"/>
      <c r="I3860" s="51"/>
      <c r="J3860" s="51"/>
      <c r="K3860" s="51"/>
      <c r="L3860" s="51"/>
      <c r="M3860" s="51"/>
      <c r="N3860" s="51"/>
      <c r="O3860" s="51"/>
      <c r="P3860" s="51"/>
      <c r="Q3860" s="51"/>
      <c r="R3860" s="51"/>
      <c r="S3860" s="51"/>
      <c r="T3860" s="51"/>
      <c r="U3860" s="51"/>
      <c r="V3860" s="51"/>
      <c r="W3860" s="51"/>
      <c r="X3860" s="51"/>
      <c r="Y3860" s="51"/>
      <c r="Z3860" s="51"/>
      <c r="AA3860" s="51"/>
      <c r="AB3860" s="51"/>
      <c r="AC3860" s="51"/>
      <c r="AD3860" s="51"/>
      <c r="AE3860" s="51"/>
      <c r="AF3860" s="51"/>
    </row>
    <row r="3861" spans="1:32">
      <c r="A3861" s="51"/>
      <c r="B3861" s="51"/>
      <c r="C3861" s="51"/>
      <c r="D3861" s="51"/>
      <c r="E3861" s="51"/>
      <c r="F3861" s="51"/>
      <c r="G3861" s="51"/>
      <c r="H3861" s="51"/>
      <c r="I3861" s="51"/>
      <c r="J3861" s="51"/>
      <c r="K3861" s="51"/>
      <c r="L3861" s="51"/>
      <c r="M3861" s="51"/>
      <c r="N3861" s="51"/>
      <c r="O3861" s="51"/>
      <c r="P3861" s="51"/>
      <c r="Q3861" s="51"/>
      <c r="R3861" s="51"/>
      <c r="S3861" s="51"/>
      <c r="T3861" s="51"/>
      <c r="U3861" s="51"/>
      <c r="V3861" s="51"/>
      <c r="W3861" s="51"/>
      <c r="X3861" s="51"/>
      <c r="Y3861" s="51"/>
      <c r="Z3861" s="51"/>
      <c r="AA3861" s="51"/>
      <c r="AB3861" s="51"/>
      <c r="AC3861" s="51"/>
      <c r="AD3861" s="51"/>
      <c r="AE3861" s="51"/>
      <c r="AF3861" s="51"/>
    </row>
    <row r="3862" spans="1:32">
      <c r="A3862" s="51"/>
      <c r="B3862" s="51"/>
      <c r="C3862" s="51"/>
      <c r="D3862" s="51"/>
      <c r="E3862" s="51"/>
      <c r="F3862" s="51"/>
      <c r="G3862" s="51"/>
      <c r="H3862" s="51"/>
      <c r="I3862" s="51"/>
      <c r="J3862" s="51"/>
      <c r="K3862" s="51"/>
      <c r="L3862" s="51"/>
      <c r="M3862" s="51"/>
      <c r="N3862" s="51"/>
      <c r="O3862" s="51"/>
      <c r="P3862" s="51"/>
      <c r="Q3862" s="51"/>
      <c r="R3862" s="51"/>
      <c r="S3862" s="51"/>
      <c r="T3862" s="51"/>
      <c r="U3862" s="51"/>
      <c r="V3862" s="51"/>
      <c r="W3862" s="51"/>
      <c r="X3862" s="51"/>
      <c r="Y3862" s="51"/>
      <c r="Z3862" s="51"/>
      <c r="AA3862" s="51"/>
      <c r="AB3862" s="51"/>
      <c r="AC3862" s="51"/>
      <c r="AD3862" s="51"/>
      <c r="AE3862" s="51"/>
      <c r="AF3862" s="51"/>
    </row>
    <row r="3863" spans="1:32">
      <c r="A3863" s="51"/>
      <c r="B3863" s="51"/>
      <c r="C3863" s="51"/>
      <c r="D3863" s="51"/>
      <c r="E3863" s="51"/>
      <c r="F3863" s="51"/>
      <c r="G3863" s="51"/>
      <c r="H3863" s="51"/>
      <c r="I3863" s="51"/>
      <c r="J3863" s="51"/>
      <c r="K3863" s="51"/>
      <c r="L3863" s="51"/>
      <c r="M3863" s="51"/>
      <c r="N3863" s="51"/>
      <c r="O3863" s="51"/>
      <c r="P3863" s="51"/>
      <c r="Q3863" s="51"/>
      <c r="R3863" s="51"/>
      <c r="S3863" s="51"/>
      <c r="T3863" s="51"/>
      <c r="U3863" s="51"/>
      <c r="V3863" s="51"/>
      <c r="W3863" s="51"/>
      <c r="X3863" s="51"/>
      <c r="Y3863" s="51"/>
      <c r="Z3863" s="51"/>
      <c r="AA3863" s="51"/>
      <c r="AB3863" s="51"/>
      <c r="AC3863" s="51"/>
      <c r="AD3863" s="51"/>
      <c r="AE3863" s="51"/>
      <c r="AF3863" s="51"/>
    </row>
    <row r="3864" spans="1:32">
      <c r="A3864" s="51"/>
      <c r="B3864" s="51"/>
      <c r="C3864" s="51"/>
      <c r="D3864" s="51"/>
      <c r="E3864" s="51"/>
      <c r="F3864" s="51"/>
      <c r="G3864" s="51"/>
      <c r="H3864" s="51"/>
      <c r="I3864" s="51"/>
      <c r="J3864" s="51"/>
      <c r="K3864" s="51"/>
      <c r="L3864" s="51"/>
      <c r="M3864" s="51"/>
      <c r="N3864" s="51"/>
      <c r="O3864" s="51"/>
      <c r="P3864" s="51"/>
      <c r="Q3864" s="51"/>
      <c r="R3864" s="51"/>
      <c r="S3864" s="51"/>
      <c r="T3864" s="51"/>
      <c r="U3864" s="51"/>
      <c r="V3864" s="51"/>
      <c r="W3864" s="51"/>
      <c r="X3864" s="51"/>
      <c r="Y3864" s="51"/>
      <c r="Z3864" s="51"/>
      <c r="AA3864" s="51"/>
      <c r="AB3864" s="51"/>
      <c r="AC3864" s="51"/>
      <c r="AD3864" s="51"/>
      <c r="AE3864" s="51"/>
      <c r="AF3864" s="51"/>
    </row>
    <row r="3865" spans="1:32">
      <c r="A3865" s="51"/>
      <c r="B3865" s="51"/>
      <c r="C3865" s="51"/>
      <c r="D3865" s="51"/>
      <c r="E3865" s="51"/>
      <c r="F3865" s="51"/>
      <c r="G3865" s="51"/>
      <c r="H3865" s="51"/>
      <c r="I3865" s="51"/>
      <c r="J3865" s="51"/>
      <c r="K3865" s="51"/>
      <c r="L3865" s="51"/>
      <c r="M3865" s="51"/>
      <c r="N3865" s="51"/>
      <c r="O3865" s="51"/>
      <c r="P3865" s="51"/>
      <c r="Q3865" s="51"/>
      <c r="R3865" s="51"/>
      <c r="S3865" s="51"/>
      <c r="T3865" s="51"/>
      <c r="U3865" s="51"/>
      <c r="V3865" s="51"/>
      <c r="W3865" s="51"/>
      <c r="X3865" s="51"/>
      <c r="Y3865" s="51"/>
      <c r="Z3865" s="51"/>
      <c r="AA3865" s="51"/>
      <c r="AB3865" s="51"/>
      <c r="AC3865" s="51"/>
      <c r="AD3865" s="51"/>
      <c r="AE3865" s="51"/>
      <c r="AF3865" s="51"/>
    </row>
    <row r="3866" spans="1:32">
      <c r="A3866" s="51"/>
      <c r="B3866" s="51"/>
      <c r="C3866" s="51"/>
      <c r="D3866" s="51"/>
      <c r="E3866" s="51"/>
      <c r="F3866" s="51"/>
      <c r="G3866" s="51"/>
      <c r="H3866" s="51"/>
      <c r="I3866" s="51"/>
      <c r="J3866" s="51"/>
      <c r="K3866" s="51"/>
      <c r="L3866" s="51"/>
      <c r="M3866" s="51"/>
      <c r="N3866" s="51"/>
      <c r="O3866" s="51"/>
      <c r="P3866" s="51"/>
      <c r="Q3866" s="51"/>
      <c r="R3866" s="51"/>
      <c r="S3866" s="51"/>
      <c r="T3866" s="51"/>
      <c r="U3866" s="51"/>
      <c r="V3866" s="51"/>
      <c r="W3866" s="51"/>
      <c r="X3866" s="51"/>
      <c r="Y3866" s="51"/>
      <c r="Z3866" s="51"/>
      <c r="AA3866" s="51"/>
      <c r="AB3866" s="51"/>
      <c r="AC3866" s="51"/>
      <c r="AD3866" s="51"/>
      <c r="AE3866" s="51"/>
      <c r="AF3866" s="51"/>
    </row>
    <row r="3867" spans="1:32">
      <c r="A3867" s="51"/>
      <c r="B3867" s="51"/>
      <c r="C3867" s="51"/>
      <c r="D3867" s="51"/>
      <c r="E3867" s="51"/>
      <c r="F3867" s="51"/>
      <c r="G3867" s="51"/>
      <c r="H3867" s="51"/>
      <c r="I3867" s="51"/>
      <c r="J3867" s="51"/>
      <c r="K3867" s="51"/>
      <c r="L3867" s="51"/>
      <c r="M3867" s="51"/>
      <c r="N3867" s="51"/>
      <c r="O3867" s="51"/>
      <c r="P3867" s="51"/>
      <c r="Q3867" s="51"/>
      <c r="R3867" s="51"/>
      <c r="S3867" s="51"/>
      <c r="T3867" s="51"/>
      <c r="U3867" s="51"/>
      <c r="V3867" s="51"/>
      <c r="W3867" s="51"/>
      <c r="X3867" s="51"/>
      <c r="Y3867" s="51"/>
      <c r="Z3867" s="51"/>
      <c r="AA3867" s="51"/>
      <c r="AB3867" s="51"/>
      <c r="AC3867" s="51"/>
      <c r="AD3867" s="51"/>
      <c r="AE3867" s="51"/>
      <c r="AF3867" s="51"/>
    </row>
    <row r="3868" spans="1:32">
      <c r="A3868" s="51"/>
      <c r="B3868" s="51"/>
      <c r="C3868" s="51"/>
      <c r="D3868" s="51"/>
      <c r="E3868" s="51"/>
      <c r="F3868" s="51"/>
      <c r="G3868" s="51"/>
      <c r="H3868" s="51"/>
      <c r="I3868" s="51"/>
      <c r="J3868" s="51"/>
      <c r="K3868" s="51"/>
      <c r="L3868" s="51"/>
      <c r="M3868" s="51"/>
      <c r="N3868" s="51"/>
      <c r="O3868" s="51"/>
      <c r="P3868" s="51"/>
      <c r="Q3868" s="51"/>
      <c r="R3868" s="51"/>
      <c r="S3868" s="51"/>
      <c r="T3868" s="51"/>
      <c r="U3868" s="51"/>
      <c r="V3868" s="51"/>
      <c r="W3868" s="51"/>
      <c r="X3868" s="51"/>
      <c r="Y3868" s="51"/>
      <c r="Z3868" s="51"/>
      <c r="AA3868" s="51"/>
      <c r="AB3868" s="51"/>
      <c r="AC3868" s="51"/>
      <c r="AD3868" s="51"/>
      <c r="AE3868" s="51"/>
      <c r="AF3868" s="51"/>
    </row>
    <row r="3869" spans="1:32">
      <c r="A3869" s="51"/>
      <c r="B3869" s="51"/>
      <c r="C3869" s="51"/>
      <c r="D3869" s="51"/>
      <c r="E3869" s="51"/>
      <c r="F3869" s="51"/>
      <c r="G3869" s="51"/>
      <c r="H3869" s="51"/>
      <c r="I3869" s="51"/>
      <c r="J3869" s="51"/>
      <c r="K3869" s="51"/>
      <c r="L3869" s="51"/>
      <c r="M3869" s="51"/>
      <c r="N3869" s="51"/>
      <c r="O3869" s="51"/>
      <c r="P3869" s="51"/>
      <c r="Q3869" s="51"/>
      <c r="R3869" s="51"/>
      <c r="S3869" s="51"/>
      <c r="T3869" s="51"/>
      <c r="U3869" s="51"/>
      <c r="V3869" s="51"/>
      <c r="W3869" s="51"/>
      <c r="X3869" s="51"/>
      <c r="Y3869" s="51"/>
      <c r="Z3869" s="51"/>
      <c r="AA3869" s="51"/>
      <c r="AB3869" s="51"/>
      <c r="AC3869" s="51"/>
      <c r="AD3869" s="51"/>
      <c r="AE3869" s="51"/>
      <c r="AF3869" s="51"/>
    </row>
    <row r="3870" spans="1:32">
      <c r="A3870" s="51"/>
      <c r="B3870" s="51"/>
      <c r="C3870" s="51"/>
      <c r="D3870" s="51"/>
      <c r="E3870" s="51"/>
      <c r="F3870" s="51"/>
      <c r="G3870" s="51"/>
      <c r="H3870" s="51"/>
      <c r="I3870" s="51"/>
      <c r="J3870" s="51"/>
      <c r="K3870" s="51"/>
      <c r="L3870" s="51"/>
      <c r="M3870" s="51"/>
      <c r="N3870" s="51"/>
      <c r="O3870" s="51"/>
      <c r="P3870" s="51"/>
      <c r="Q3870" s="51"/>
      <c r="R3870" s="51"/>
      <c r="S3870" s="51"/>
      <c r="T3870" s="51"/>
      <c r="U3870" s="51"/>
      <c r="V3870" s="51"/>
      <c r="W3870" s="51"/>
      <c r="X3870" s="51"/>
      <c r="Y3870" s="51"/>
      <c r="Z3870" s="51"/>
      <c r="AA3870" s="51"/>
      <c r="AB3870" s="51"/>
      <c r="AC3870" s="51"/>
      <c r="AD3870" s="51"/>
      <c r="AE3870" s="51"/>
      <c r="AF3870" s="51"/>
    </row>
    <row r="3871" spans="1:32">
      <c r="A3871" s="51"/>
      <c r="B3871" s="51"/>
      <c r="C3871" s="51"/>
      <c r="D3871" s="51"/>
      <c r="E3871" s="51"/>
      <c r="F3871" s="51"/>
      <c r="G3871" s="51"/>
      <c r="H3871" s="51"/>
      <c r="I3871" s="51"/>
      <c r="J3871" s="51"/>
      <c r="K3871" s="51"/>
      <c r="L3871" s="51"/>
      <c r="M3871" s="51"/>
      <c r="N3871" s="51"/>
      <c r="O3871" s="51"/>
      <c r="P3871" s="51"/>
      <c r="Q3871" s="51"/>
      <c r="R3871" s="51"/>
      <c r="S3871" s="51"/>
      <c r="T3871" s="51"/>
      <c r="U3871" s="51"/>
      <c r="V3871" s="51"/>
      <c r="W3871" s="51"/>
      <c r="X3871" s="51"/>
      <c r="Y3871" s="51"/>
      <c r="Z3871" s="51"/>
      <c r="AA3871" s="51"/>
      <c r="AB3871" s="51"/>
      <c r="AC3871" s="51"/>
      <c r="AD3871" s="51"/>
      <c r="AE3871" s="51"/>
      <c r="AF3871" s="51"/>
    </row>
    <row r="3872" spans="1:32">
      <c r="A3872" s="51"/>
      <c r="B3872" s="51"/>
      <c r="C3872" s="51"/>
      <c r="D3872" s="51"/>
      <c r="E3872" s="51"/>
      <c r="F3872" s="51"/>
      <c r="G3872" s="51"/>
      <c r="H3872" s="51"/>
      <c r="I3872" s="51"/>
      <c r="J3872" s="51"/>
      <c r="K3872" s="51"/>
      <c r="L3872" s="51"/>
      <c r="M3872" s="51"/>
      <c r="N3872" s="51"/>
      <c r="O3872" s="51"/>
      <c r="P3872" s="51"/>
      <c r="Q3872" s="51"/>
      <c r="R3872" s="51"/>
      <c r="S3872" s="51"/>
      <c r="T3872" s="51"/>
      <c r="U3872" s="51"/>
      <c r="V3872" s="51"/>
      <c r="W3872" s="51"/>
      <c r="X3872" s="51"/>
      <c r="Y3872" s="51"/>
      <c r="Z3872" s="51"/>
      <c r="AA3872" s="51"/>
      <c r="AB3872" s="51"/>
      <c r="AC3872" s="51"/>
      <c r="AD3872" s="51"/>
      <c r="AE3872" s="51"/>
      <c r="AF3872" s="51"/>
    </row>
    <row r="3873" spans="1:32">
      <c r="A3873" s="51"/>
      <c r="B3873" s="51"/>
      <c r="C3873" s="51"/>
      <c r="D3873" s="51"/>
      <c r="E3873" s="51"/>
      <c r="F3873" s="51"/>
      <c r="G3873" s="51"/>
      <c r="H3873" s="51"/>
      <c r="I3873" s="51"/>
      <c r="J3873" s="51"/>
      <c r="K3873" s="51"/>
      <c r="L3873" s="51"/>
      <c r="M3873" s="51"/>
      <c r="N3873" s="51"/>
      <c r="O3873" s="51"/>
      <c r="P3873" s="51"/>
      <c r="Q3873" s="51"/>
      <c r="R3873" s="51"/>
      <c r="S3873" s="51"/>
      <c r="T3873" s="51"/>
      <c r="U3873" s="51"/>
      <c r="V3873" s="51"/>
      <c r="W3873" s="51"/>
      <c r="X3873" s="51"/>
      <c r="Y3873" s="51"/>
      <c r="Z3873" s="51"/>
      <c r="AA3873" s="51"/>
      <c r="AB3873" s="51"/>
      <c r="AC3873" s="51"/>
      <c r="AD3873" s="51"/>
      <c r="AE3873" s="51"/>
      <c r="AF3873" s="51"/>
    </row>
    <row r="3874" spans="1:32">
      <c r="A3874" s="51"/>
      <c r="B3874" s="51"/>
      <c r="C3874" s="51"/>
      <c r="D3874" s="51"/>
      <c r="E3874" s="51"/>
      <c r="F3874" s="51"/>
      <c r="G3874" s="51"/>
      <c r="H3874" s="51"/>
      <c r="I3874" s="51"/>
      <c r="J3874" s="51"/>
      <c r="K3874" s="51"/>
      <c r="L3874" s="51"/>
      <c r="M3874" s="51"/>
      <c r="N3874" s="51"/>
      <c r="O3874" s="51"/>
      <c r="P3874" s="51"/>
      <c r="Q3874" s="51"/>
      <c r="R3874" s="51"/>
      <c r="S3874" s="51"/>
      <c r="T3874" s="51"/>
      <c r="U3874" s="51"/>
      <c r="V3874" s="51"/>
      <c r="W3874" s="51"/>
      <c r="X3874" s="51"/>
      <c r="Y3874" s="51"/>
      <c r="Z3874" s="51"/>
      <c r="AA3874" s="51"/>
      <c r="AB3874" s="51"/>
      <c r="AC3874" s="51"/>
      <c r="AD3874" s="51"/>
      <c r="AE3874" s="51"/>
      <c r="AF3874" s="51"/>
    </row>
    <row r="3875" spans="1:32">
      <c r="A3875" s="51"/>
      <c r="B3875" s="51"/>
      <c r="C3875" s="51"/>
      <c r="D3875" s="51"/>
      <c r="E3875" s="51"/>
      <c r="F3875" s="51"/>
      <c r="G3875" s="51"/>
      <c r="H3875" s="51"/>
      <c r="I3875" s="51"/>
      <c r="J3875" s="51"/>
      <c r="K3875" s="51"/>
      <c r="L3875" s="51"/>
      <c r="M3875" s="51"/>
      <c r="N3875" s="51"/>
      <c r="O3875" s="51"/>
      <c r="P3875" s="51"/>
      <c r="Q3875" s="51"/>
      <c r="R3875" s="51"/>
      <c r="S3875" s="51"/>
      <c r="T3875" s="51"/>
      <c r="U3875" s="51"/>
      <c r="V3875" s="51"/>
      <c r="W3875" s="51"/>
      <c r="X3875" s="51"/>
      <c r="Y3875" s="51"/>
      <c r="Z3875" s="51"/>
      <c r="AA3875" s="51"/>
      <c r="AB3875" s="51"/>
      <c r="AC3875" s="51"/>
      <c r="AD3875" s="51"/>
      <c r="AE3875" s="51"/>
      <c r="AF3875" s="51"/>
    </row>
    <row r="3876" spans="1:32">
      <c r="A3876" s="51"/>
      <c r="B3876" s="51"/>
      <c r="C3876" s="51"/>
      <c r="D3876" s="51"/>
      <c r="E3876" s="51"/>
      <c r="F3876" s="51"/>
      <c r="G3876" s="51"/>
      <c r="H3876" s="51"/>
      <c r="I3876" s="51"/>
      <c r="J3876" s="51"/>
      <c r="K3876" s="51"/>
      <c r="L3876" s="51"/>
      <c r="M3876" s="51"/>
      <c r="N3876" s="51"/>
      <c r="O3876" s="51"/>
      <c r="P3876" s="51"/>
      <c r="Q3876" s="51"/>
      <c r="R3876" s="51"/>
      <c r="S3876" s="51"/>
      <c r="T3876" s="51"/>
      <c r="U3876" s="51"/>
      <c r="V3876" s="51"/>
      <c r="W3876" s="51"/>
      <c r="X3876" s="51"/>
      <c r="Y3876" s="51"/>
      <c r="Z3876" s="51"/>
      <c r="AA3876" s="51"/>
      <c r="AB3876" s="51"/>
      <c r="AC3876" s="51"/>
      <c r="AD3876" s="51"/>
      <c r="AE3876" s="51"/>
      <c r="AF3876" s="51"/>
    </row>
    <row r="3877" spans="1:32">
      <c r="A3877" s="51"/>
      <c r="B3877" s="51"/>
      <c r="C3877" s="51"/>
      <c r="D3877" s="51"/>
      <c r="E3877" s="51"/>
      <c r="F3877" s="51"/>
      <c r="G3877" s="51"/>
      <c r="H3877" s="51"/>
      <c r="I3877" s="51"/>
      <c r="J3877" s="51"/>
      <c r="K3877" s="51"/>
      <c r="L3877" s="51"/>
      <c r="M3877" s="51"/>
      <c r="N3877" s="51"/>
      <c r="O3877" s="51"/>
      <c r="P3877" s="51"/>
      <c r="Q3877" s="51"/>
      <c r="R3877" s="51"/>
      <c r="S3877" s="51"/>
      <c r="T3877" s="51"/>
      <c r="U3877" s="51"/>
      <c r="V3877" s="51"/>
      <c r="W3877" s="51"/>
      <c r="X3877" s="51"/>
      <c r="Y3877" s="51"/>
      <c r="Z3877" s="51"/>
      <c r="AA3877" s="51"/>
      <c r="AB3877" s="51"/>
      <c r="AC3877" s="51"/>
      <c r="AD3877" s="51"/>
      <c r="AE3877" s="51"/>
      <c r="AF3877" s="51"/>
    </row>
    <row r="3878" spans="1:32">
      <c r="A3878" s="51"/>
      <c r="B3878" s="51"/>
      <c r="C3878" s="51"/>
      <c r="D3878" s="51"/>
      <c r="E3878" s="51"/>
      <c r="F3878" s="51"/>
      <c r="G3878" s="51"/>
      <c r="H3878" s="51"/>
      <c r="I3878" s="51"/>
      <c r="J3878" s="51"/>
      <c r="K3878" s="51"/>
      <c r="L3878" s="51"/>
      <c r="M3878" s="51"/>
      <c r="N3878" s="51"/>
      <c r="O3878" s="51"/>
      <c r="P3878" s="51"/>
      <c r="Q3878" s="51"/>
      <c r="R3878" s="51"/>
      <c r="S3878" s="51"/>
      <c r="T3878" s="51"/>
      <c r="U3878" s="51"/>
      <c r="V3878" s="51"/>
      <c r="W3878" s="51"/>
      <c r="X3878" s="51"/>
      <c r="Y3878" s="51"/>
      <c r="Z3878" s="51"/>
      <c r="AA3878" s="51"/>
      <c r="AB3878" s="51"/>
      <c r="AC3878" s="51"/>
      <c r="AD3878" s="51"/>
      <c r="AE3878" s="51"/>
      <c r="AF3878" s="51"/>
    </row>
    <row r="3879" spans="1:32">
      <c r="A3879" s="51"/>
      <c r="B3879" s="51"/>
      <c r="C3879" s="51"/>
      <c r="D3879" s="51"/>
      <c r="E3879" s="51"/>
      <c r="F3879" s="51"/>
      <c r="G3879" s="51"/>
      <c r="H3879" s="51"/>
      <c r="I3879" s="51"/>
      <c r="J3879" s="51"/>
      <c r="K3879" s="51"/>
      <c r="L3879" s="51"/>
      <c r="M3879" s="51"/>
      <c r="N3879" s="51"/>
      <c r="O3879" s="51"/>
      <c r="P3879" s="51"/>
      <c r="Q3879" s="51"/>
      <c r="R3879" s="51"/>
      <c r="S3879" s="51"/>
      <c r="T3879" s="51"/>
      <c r="U3879" s="51"/>
      <c r="V3879" s="51"/>
      <c r="W3879" s="51"/>
      <c r="X3879" s="51"/>
      <c r="Y3879" s="51"/>
      <c r="Z3879" s="51"/>
      <c r="AA3879" s="51"/>
      <c r="AB3879" s="51"/>
      <c r="AC3879" s="51"/>
      <c r="AD3879" s="51"/>
      <c r="AE3879" s="51"/>
      <c r="AF3879" s="51"/>
    </row>
    <row r="3880" spans="1:32">
      <c r="A3880" s="51"/>
      <c r="B3880" s="51"/>
      <c r="C3880" s="51"/>
      <c r="D3880" s="51"/>
      <c r="E3880" s="51"/>
      <c r="F3880" s="51"/>
      <c r="G3880" s="51"/>
      <c r="H3880" s="51"/>
      <c r="I3880" s="51"/>
      <c r="J3880" s="51"/>
      <c r="K3880" s="51"/>
      <c r="L3880" s="51"/>
      <c r="M3880" s="51"/>
      <c r="N3880" s="51"/>
      <c r="O3880" s="51"/>
      <c r="P3880" s="51"/>
      <c r="Q3880" s="51"/>
      <c r="R3880" s="51"/>
      <c r="S3880" s="51"/>
      <c r="T3880" s="51"/>
      <c r="U3880" s="51"/>
      <c r="V3880" s="51"/>
      <c r="W3880" s="51"/>
      <c r="X3880" s="51"/>
      <c r="Y3880" s="51"/>
      <c r="Z3880" s="51"/>
      <c r="AA3880" s="51"/>
      <c r="AB3880" s="51"/>
      <c r="AC3880" s="51"/>
      <c r="AD3880" s="51"/>
      <c r="AE3880" s="51"/>
      <c r="AF3880" s="51"/>
    </row>
    <row r="3881" spans="1:32">
      <c r="A3881" s="51"/>
      <c r="B3881" s="51"/>
      <c r="C3881" s="51"/>
      <c r="D3881" s="51"/>
      <c r="E3881" s="51"/>
      <c r="F3881" s="51"/>
      <c r="G3881" s="51"/>
      <c r="H3881" s="51"/>
      <c r="I3881" s="51"/>
      <c r="J3881" s="51"/>
      <c r="K3881" s="51"/>
      <c r="L3881" s="51"/>
      <c r="M3881" s="51"/>
      <c r="N3881" s="51"/>
      <c r="O3881" s="51"/>
      <c r="P3881" s="51"/>
      <c r="Q3881" s="51"/>
      <c r="R3881" s="51"/>
      <c r="S3881" s="51"/>
      <c r="T3881" s="51"/>
      <c r="U3881" s="51"/>
      <c r="V3881" s="51"/>
      <c r="W3881" s="51"/>
      <c r="X3881" s="51"/>
      <c r="Y3881" s="51"/>
      <c r="Z3881" s="51"/>
      <c r="AA3881" s="51"/>
      <c r="AB3881" s="51"/>
      <c r="AC3881" s="51"/>
      <c r="AD3881" s="51"/>
      <c r="AE3881" s="51"/>
      <c r="AF3881" s="51"/>
    </row>
    <row r="3882" spans="1:32">
      <c r="A3882" s="51"/>
      <c r="B3882" s="51"/>
      <c r="C3882" s="51"/>
      <c r="D3882" s="51"/>
      <c r="E3882" s="51"/>
      <c r="F3882" s="51"/>
      <c r="G3882" s="51"/>
      <c r="H3882" s="51"/>
      <c r="I3882" s="51"/>
      <c r="J3882" s="51"/>
      <c r="K3882" s="51"/>
      <c r="L3882" s="51"/>
      <c r="M3882" s="51"/>
      <c r="N3882" s="51"/>
      <c r="O3882" s="51"/>
      <c r="P3882" s="51"/>
      <c r="Q3882" s="51"/>
      <c r="R3882" s="51"/>
      <c r="S3882" s="51"/>
      <c r="T3882" s="51"/>
      <c r="U3882" s="51"/>
      <c r="V3882" s="51"/>
      <c r="W3882" s="51"/>
      <c r="X3882" s="51"/>
      <c r="Y3882" s="51"/>
      <c r="Z3882" s="51"/>
      <c r="AA3882" s="51"/>
      <c r="AB3882" s="51"/>
      <c r="AC3882" s="51"/>
      <c r="AD3882" s="51"/>
      <c r="AE3882" s="51"/>
      <c r="AF3882" s="51"/>
    </row>
    <row r="3883" spans="1:32">
      <c r="A3883" s="51"/>
      <c r="B3883" s="51"/>
      <c r="C3883" s="51"/>
      <c r="D3883" s="51"/>
      <c r="E3883" s="51"/>
      <c r="F3883" s="51"/>
      <c r="G3883" s="51"/>
      <c r="H3883" s="51"/>
      <c r="I3883" s="51"/>
      <c r="J3883" s="51"/>
      <c r="K3883" s="51"/>
      <c r="L3883" s="51"/>
      <c r="M3883" s="51"/>
      <c r="N3883" s="51"/>
      <c r="O3883" s="51"/>
      <c r="P3883" s="51"/>
      <c r="Q3883" s="51"/>
      <c r="R3883" s="51"/>
      <c r="S3883" s="51"/>
      <c r="T3883" s="51"/>
      <c r="U3883" s="51"/>
      <c r="V3883" s="51"/>
      <c r="W3883" s="51"/>
      <c r="X3883" s="51"/>
      <c r="Y3883" s="51"/>
      <c r="Z3883" s="51"/>
      <c r="AA3883" s="51"/>
      <c r="AB3883" s="51"/>
      <c r="AC3883" s="51"/>
      <c r="AD3883" s="51"/>
      <c r="AE3883" s="51"/>
      <c r="AF3883" s="51"/>
    </row>
    <row r="3884" spans="1:32">
      <c r="A3884" s="51"/>
      <c r="B3884" s="51"/>
      <c r="C3884" s="51"/>
      <c r="D3884" s="51"/>
      <c r="E3884" s="51"/>
      <c r="F3884" s="51"/>
      <c r="G3884" s="51"/>
      <c r="H3884" s="51"/>
      <c r="I3884" s="51"/>
      <c r="J3884" s="51"/>
      <c r="K3884" s="51"/>
      <c r="L3884" s="51"/>
      <c r="M3884" s="51"/>
      <c r="N3884" s="51"/>
      <c r="O3884" s="51"/>
      <c r="P3884" s="51"/>
      <c r="Q3884" s="51"/>
      <c r="R3884" s="51"/>
      <c r="S3884" s="51"/>
      <c r="T3884" s="51"/>
      <c r="U3884" s="51"/>
      <c r="V3884" s="51"/>
      <c r="W3884" s="51"/>
      <c r="X3884" s="51"/>
      <c r="Y3884" s="51"/>
      <c r="Z3884" s="51"/>
      <c r="AA3884" s="51"/>
      <c r="AB3884" s="51"/>
      <c r="AC3884" s="51"/>
      <c r="AD3884" s="51"/>
      <c r="AE3884" s="51"/>
      <c r="AF3884" s="51"/>
    </row>
    <row r="3885" spans="1:32">
      <c r="A3885" s="51"/>
      <c r="B3885" s="51"/>
      <c r="C3885" s="51"/>
      <c r="D3885" s="51"/>
      <c r="E3885" s="51"/>
      <c r="F3885" s="51"/>
      <c r="G3885" s="51"/>
      <c r="H3885" s="51"/>
      <c r="I3885" s="51"/>
      <c r="J3885" s="51"/>
      <c r="K3885" s="51"/>
      <c r="L3885" s="51"/>
      <c r="M3885" s="51"/>
      <c r="N3885" s="51"/>
      <c r="O3885" s="51"/>
      <c r="P3885" s="51"/>
      <c r="Q3885" s="51"/>
      <c r="R3885" s="51"/>
      <c r="S3885" s="51"/>
      <c r="T3885" s="51"/>
      <c r="U3885" s="51"/>
      <c r="V3885" s="51"/>
      <c r="W3885" s="51"/>
      <c r="X3885" s="51"/>
      <c r="Y3885" s="51"/>
      <c r="Z3885" s="51"/>
      <c r="AA3885" s="51"/>
      <c r="AB3885" s="51"/>
      <c r="AC3885" s="51"/>
      <c r="AD3885" s="51"/>
      <c r="AE3885" s="51"/>
      <c r="AF3885" s="51"/>
    </row>
    <row r="3886" spans="1:32">
      <c r="A3886" s="51"/>
      <c r="B3886" s="51"/>
      <c r="C3886" s="51"/>
      <c r="D3886" s="51"/>
      <c r="E3886" s="51"/>
      <c r="F3886" s="51"/>
      <c r="G3886" s="51"/>
      <c r="H3886" s="51"/>
      <c r="I3886" s="51"/>
      <c r="J3886" s="51"/>
      <c r="K3886" s="51"/>
      <c r="L3886" s="51"/>
      <c r="M3886" s="51"/>
      <c r="N3886" s="51"/>
      <c r="O3886" s="51"/>
      <c r="P3886" s="51"/>
      <c r="Q3886" s="51"/>
      <c r="R3886" s="51"/>
      <c r="S3886" s="51"/>
      <c r="T3886" s="51"/>
      <c r="U3886" s="51"/>
      <c r="V3886" s="51"/>
      <c r="W3886" s="51"/>
      <c r="X3886" s="51"/>
      <c r="Y3886" s="51"/>
      <c r="Z3886" s="51"/>
      <c r="AA3886" s="51"/>
      <c r="AB3886" s="51"/>
      <c r="AC3886" s="51"/>
      <c r="AD3886" s="51"/>
      <c r="AE3886" s="51"/>
      <c r="AF3886" s="51"/>
    </row>
    <row r="3887" spans="1:32">
      <c r="A3887" s="51"/>
      <c r="B3887" s="51"/>
      <c r="C3887" s="51"/>
      <c r="D3887" s="51"/>
      <c r="E3887" s="51"/>
      <c r="F3887" s="51"/>
      <c r="G3887" s="51"/>
      <c r="H3887" s="51"/>
      <c r="I3887" s="51"/>
      <c r="J3887" s="51"/>
      <c r="K3887" s="51"/>
      <c r="L3887" s="51"/>
      <c r="M3887" s="51"/>
      <c r="N3887" s="51"/>
      <c r="O3887" s="51"/>
      <c r="P3887" s="51"/>
      <c r="Q3887" s="51"/>
      <c r="R3887" s="51"/>
      <c r="S3887" s="51"/>
      <c r="T3887" s="51"/>
      <c r="U3887" s="51"/>
      <c r="V3887" s="51"/>
      <c r="W3887" s="51"/>
      <c r="X3887" s="51"/>
      <c r="Y3887" s="51"/>
      <c r="Z3887" s="51"/>
      <c r="AA3887" s="51"/>
      <c r="AB3887" s="51"/>
      <c r="AC3887" s="51"/>
      <c r="AD3887" s="51"/>
      <c r="AE3887" s="51"/>
      <c r="AF3887" s="51"/>
    </row>
    <row r="3888" spans="1:32">
      <c r="A3888" s="51"/>
      <c r="B3888" s="51"/>
      <c r="C3888" s="51"/>
      <c r="D3888" s="51"/>
      <c r="E3888" s="51"/>
      <c r="F3888" s="51"/>
      <c r="G3888" s="51"/>
      <c r="H3888" s="51"/>
      <c r="I3888" s="51"/>
      <c r="J3888" s="51"/>
      <c r="K3888" s="51"/>
      <c r="L3888" s="51"/>
      <c r="M3888" s="51"/>
      <c r="N3888" s="51"/>
      <c r="O3888" s="51"/>
      <c r="P3888" s="51"/>
      <c r="Q3888" s="51"/>
      <c r="R3888" s="51"/>
      <c r="S3888" s="51"/>
      <c r="T3888" s="51"/>
      <c r="U3888" s="51"/>
      <c r="V3888" s="51"/>
      <c r="W3888" s="51"/>
      <c r="X3888" s="51"/>
      <c r="Y3888" s="51"/>
      <c r="Z3888" s="51"/>
      <c r="AA3888" s="51"/>
      <c r="AB3888" s="51"/>
      <c r="AC3888" s="51"/>
      <c r="AD3888" s="51"/>
      <c r="AE3888" s="51"/>
      <c r="AF3888" s="51"/>
    </row>
    <row r="3889" spans="1:32">
      <c r="A3889" s="51"/>
      <c r="B3889" s="51"/>
      <c r="C3889" s="51"/>
      <c r="D3889" s="51"/>
      <c r="E3889" s="51"/>
      <c r="F3889" s="51"/>
      <c r="G3889" s="51"/>
      <c r="H3889" s="51"/>
      <c r="I3889" s="51"/>
      <c r="J3889" s="51"/>
      <c r="K3889" s="51"/>
      <c r="L3889" s="51"/>
      <c r="M3889" s="51"/>
      <c r="N3889" s="51"/>
      <c r="O3889" s="51"/>
      <c r="P3889" s="51"/>
      <c r="Q3889" s="51"/>
      <c r="R3889" s="51"/>
      <c r="S3889" s="51"/>
      <c r="T3889" s="51"/>
      <c r="U3889" s="51"/>
      <c r="V3889" s="51"/>
      <c r="W3889" s="51"/>
      <c r="X3889" s="51"/>
      <c r="Y3889" s="51"/>
      <c r="Z3889" s="51"/>
      <c r="AA3889" s="51"/>
      <c r="AB3889" s="51"/>
      <c r="AC3889" s="51"/>
      <c r="AD3889" s="51"/>
      <c r="AE3889" s="51"/>
      <c r="AF3889" s="51"/>
    </row>
    <row r="3890" spans="1:32">
      <c r="A3890" s="51"/>
      <c r="B3890" s="51"/>
      <c r="C3890" s="51"/>
      <c r="D3890" s="51"/>
      <c r="E3890" s="51"/>
      <c r="F3890" s="51"/>
      <c r="G3890" s="51"/>
      <c r="H3890" s="51"/>
      <c r="I3890" s="51"/>
      <c r="J3890" s="51"/>
      <c r="K3890" s="51"/>
      <c r="L3890" s="51"/>
      <c r="M3890" s="51"/>
      <c r="N3890" s="51"/>
      <c r="O3890" s="51"/>
      <c r="P3890" s="51"/>
      <c r="Q3890" s="51"/>
      <c r="R3890" s="51"/>
      <c r="S3890" s="51"/>
      <c r="T3890" s="51"/>
      <c r="U3890" s="51"/>
      <c r="V3890" s="51"/>
      <c r="W3890" s="51"/>
      <c r="X3890" s="51"/>
      <c r="Y3890" s="51"/>
      <c r="Z3890" s="51"/>
      <c r="AA3890" s="51"/>
      <c r="AB3890" s="51"/>
      <c r="AC3890" s="51"/>
      <c r="AD3890" s="51"/>
      <c r="AE3890" s="51"/>
      <c r="AF3890" s="51"/>
    </row>
    <row r="3891" spans="1:32">
      <c r="A3891" s="51"/>
      <c r="B3891" s="51"/>
      <c r="C3891" s="51"/>
      <c r="D3891" s="51"/>
      <c r="E3891" s="51"/>
      <c r="F3891" s="51"/>
      <c r="G3891" s="51"/>
      <c r="H3891" s="51"/>
      <c r="I3891" s="51"/>
      <c r="J3891" s="51"/>
      <c r="K3891" s="51"/>
      <c r="L3891" s="51"/>
      <c r="M3891" s="51"/>
      <c r="N3891" s="51"/>
      <c r="O3891" s="51"/>
      <c r="P3891" s="51"/>
      <c r="Q3891" s="51"/>
      <c r="R3891" s="51"/>
      <c r="S3891" s="51"/>
      <c r="T3891" s="51"/>
      <c r="U3891" s="51"/>
      <c r="V3891" s="51"/>
      <c r="W3891" s="51"/>
      <c r="X3891" s="51"/>
      <c r="Y3891" s="51"/>
      <c r="Z3891" s="51"/>
      <c r="AA3891" s="51"/>
      <c r="AB3891" s="51"/>
      <c r="AC3891" s="51"/>
      <c r="AD3891" s="51"/>
      <c r="AE3891" s="51"/>
      <c r="AF3891" s="51"/>
    </row>
    <row r="3892" spans="1:32">
      <c r="A3892" s="51"/>
      <c r="B3892" s="51"/>
      <c r="C3892" s="51"/>
      <c r="D3892" s="51"/>
      <c r="E3892" s="51"/>
      <c r="F3892" s="51"/>
      <c r="G3892" s="51"/>
      <c r="H3892" s="51"/>
      <c r="I3892" s="51"/>
      <c r="J3892" s="51"/>
      <c r="K3892" s="51"/>
      <c r="L3892" s="51"/>
      <c r="M3892" s="51"/>
      <c r="N3892" s="51"/>
      <c r="O3892" s="51"/>
      <c r="P3892" s="51"/>
      <c r="Q3892" s="51"/>
      <c r="R3892" s="51"/>
      <c r="S3892" s="51"/>
      <c r="T3892" s="51"/>
      <c r="U3892" s="51"/>
      <c r="V3892" s="51"/>
      <c r="W3892" s="51"/>
      <c r="X3892" s="51"/>
      <c r="Y3892" s="51"/>
      <c r="Z3892" s="51"/>
      <c r="AA3892" s="51"/>
      <c r="AB3892" s="51"/>
      <c r="AC3892" s="51"/>
      <c r="AD3892" s="51"/>
      <c r="AE3892" s="51"/>
      <c r="AF3892" s="51"/>
    </row>
    <row r="3893" spans="1:32">
      <c r="A3893" s="51"/>
      <c r="B3893" s="51"/>
      <c r="C3893" s="51"/>
      <c r="D3893" s="51"/>
      <c r="E3893" s="51"/>
      <c r="F3893" s="51"/>
      <c r="G3893" s="51"/>
      <c r="H3893" s="51"/>
      <c r="I3893" s="51"/>
      <c r="J3893" s="51"/>
      <c r="K3893" s="51"/>
      <c r="L3893" s="51"/>
      <c r="M3893" s="51"/>
      <c r="N3893" s="51"/>
      <c r="O3893" s="51"/>
      <c r="P3893" s="51"/>
      <c r="Q3893" s="51"/>
      <c r="R3893" s="51"/>
      <c r="S3893" s="51"/>
      <c r="T3893" s="51"/>
      <c r="U3893" s="51"/>
      <c r="V3893" s="51"/>
      <c r="W3893" s="51"/>
      <c r="X3893" s="51"/>
      <c r="Y3893" s="51"/>
      <c r="Z3893" s="51"/>
      <c r="AA3893" s="51"/>
      <c r="AB3893" s="51"/>
      <c r="AC3893" s="51"/>
      <c r="AD3893" s="51"/>
      <c r="AE3893" s="51"/>
      <c r="AF3893" s="51"/>
    </row>
    <row r="3894" spans="1:32">
      <c r="A3894" s="51"/>
      <c r="B3894" s="51"/>
      <c r="C3894" s="51"/>
      <c r="D3894" s="51"/>
      <c r="E3894" s="51"/>
      <c r="F3894" s="51"/>
      <c r="G3894" s="51"/>
      <c r="H3894" s="51"/>
      <c r="I3894" s="51"/>
      <c r="J3894" s="51"/>
      <c r="K3894" s="51"/>
      <c r="L3894" s="51"/>
      <c r="M3894" s="51"/>
      <c r="N3894" s="51"/>
      <c r="O3894" s="51"/>
      <c r="P3894" s="51"/>
      <c r="Q3894" s="51"/>
      <c r="R3894" s="51"/>
      <c r="S3894" s="51"/>
      <c r="T3894" s="51"/>
      <c r="U3894" s="51"/>
      <c r="V3894" s="51"/>
      <c r="W3894" s="51"/>
      <c r="X3894" s="51"/>
      <c r="Y3894" s="51"/>
      <c r="Z3894" s="51"/>
      <c r="AA3894" s="51"/>
      <c r="AB3894" s="51"/>
      <c r="AC3894" s="51"/>
      <c r="AD3894" s="51"/>
      <c r="AE3894" s="51"/>
      <c r="AF3894" s="51"/>
    </row>
    <row r="3895" spans="1:32">
      <c r="A3895" s="51"/>
      <c r="B3895" s="51"/>
      <c r="C3895" s="51"/>
      <c r="D3895" s="51"/>
      <c r="E3895" s="51"/>
      <c r="F3895" s="51"/>
      <c r="G3895" s="51"/>
      <c r="H3895" s="51"/>
      <c r="I3895" s="51"/>
      <c r="J3895" s="51"/>
      <c r="K3895" s="51"/>
      <c r="L3895" s="51"/>
      <c r="M3895" s="51"/>
      <c r="N3895" s="51"/>
      <c r="O3895" s="51"/>
      <c r="P3895" s="51"/>
      <c r="Q3895" s="51"/>
      <c r="R3895" s="51"/>
      <c r="S3895" s="51"/>
      <c r="T3895" s="51"/>
      <c r="U3895" s="51"/>
      <c r="V3895" s="51"/>
      <c r="W3895" s="51"/>
      <c r="X3895" s="51"/>
      <c r="Y3895" s="51"/>
      <c r="Z3895" s="51"/>
      <c r="AA3895" s="51"/>
      <c r="AB3895" s="51"/>
      <c r="AC3895" s="51"/>
      <c r="AD3895" s="51"/>
      <c r="AE3895" s="51"/>
      <c r="AF3895" s="51"/>
    </row>
    <row r="3896" spans="1:32">
      <c r="A3896" s="51"/>
      <c r="B3896" s="51"/>
      <c r="C3896" s="51"/>
      <c r="D3896" s="51"/>
      <c r="E3896" s="51"/>
      <c r="F3896" s="51"/>
      <c r="G3896" s="51"/>
      <c r="H3896" s="51"/>
      <c r="I3896" s="51"/>
      <c r="J3896" s="51"/>
      <c r="K3896" s="51"/>
      <c r="L3896" s="51"/>
      <c r="M3896" s="51"/>
      <c r="N3896" s="51"/>
      <c r="O3896" s="51"/>
      <c r="P3896" s="51"/>
      <c r="Q3896" s="51"/>
      <c r="R3896" s="51"/>
      <c r="S3896" s="51"/>
      <c r="T3896" s="51"/>
      <c r="U3896" s="51"/>
      <c r="V3896" s="51"/>
      <c r="W3896" s="51"/>
      <c r="X3896" s="51"/>
      <c r="Y3896" s="51"/>
      <c r="Z3896" s="51"/>
      <c r="AA3896" s="51"/>
      <c r="AB3896" s="51"/>
      <c r="AC3896" s="51"/>
      <c r="AD3896" s="51"/>
      <c r="AE3896" s="51"/>
      <c r="AF3896" s="51"/>
    </row>
    <row r="3897" spans="1:32">
      <c r="A3897" s="51"/>
      <c r="B3897" s="51"/>
      <c r="C3897" s="51"/>
      <c r="D3897" s="51"/>
      <c r="E3897" s="51"/>
      <c r="F3897" s="51"/>
      <c r="G3897" s="51"/>
      <c r="H3897" s="51"/>
      <c r="I3897" s="51"/>
      <c r="J3897" s="51"/>
      <c r="K3897" s="51"/>
      <c r="L3897" s="51"/>
      <c r="M3897" s="51"/>
      <c r="N3897" s="51"/>
      <c r="O3897" s="51"/>
      <c r="P3897" s="51"/>
      <c r="Q3897" s="51"/>
      <c r="R3897" s="51"/>
      <c r="S3897" s="51"/>
      <c r="T3897" s="51"/>
      <c r="U3897" s="51"/>
      <c r="V3897" s="51"/>
      <c r="W3897" s="51"/>
      <c r="X3897" s="51"/>
      <c r="Y3897" s="51"/>
      <c r="Z3897" s="51"/>
      <c r="AA3897" s="51"/>
      <c r="AB3897" s="51"/>
      <c r="AC3897" s="51"/>
      <c r="AD3897" s="51"/>
      <c r="AE3897" s="51"/>
      <c r="AF3897" s="51"/>
    </row>
    <row r="3898" spans="1:32">
      <c r="A3898" s="51"/>
      <c r="B3898" s="51"/>
      <c r="C3898" s="51"/>
      <c r="D3898" s="51"/>
      <c r="E3898" s="51"/>
      <c r="F3898" s="51"/>
      <c r="G3898" s="51"/>
      <c r="H3898" s="51"/>
      <c r="I3898" s="51"/>
      <c r="J3898" s="51"/>
      <c r="K3898" s="51"/>
      <c r="L3898" s="51"/>
      <c r="M3898" s="51"/>
      <c r="N3898" s="51"/>
      <c r="O3898" s="51"/>
      <c r="P3898" s="51"/>
      <c r="Q3898" s="51"/>
      <c r="R3898" s="51"/>
      <c r="S3898" s="51"/>
      <c r="T3898" s="51"/>
      <c r="U3898" s="51"/>
      <c r="V3898" s="51"/>
      <c r="W3898" s="51"/>
      <c r="X3898" s="51"/>
      <c r="Y3898" s="51"/>
      <c r="Z3898" s="51"/>
      <c r="AA3898" s="51"/>
      <c r="AB3898" s="51"/>
      <c r="AC3898" s="51"/>
      <c r="AD3898" s="51"/>
      <c r="AE3898" s="51"/>
      <c r="AF3898" s="51"/>
    </row>
    <row r="3899" spans="1:32">
      <c r="A3899" s="51"/>
      <c r="B3899" s="51"/>
      <c r="C3899" s="51"/>
      <c r="D3899" s="51"/>
      <c r="E3899" s="51"/>
      <c r="F3899" s="51"/>
      <c r="G3899" s="51"/>
      <c r="H3899" s="51"/>
      <c r="I3899" s="51"/>
      <c r="J3899" s="51"/>
      <c r="K3899" s="51"/>
      <c r="L3899" s="51"/>
      <c r="M3899" s="51"/>
      <c r="N3899" s="51"/>
      <c r="O3899" s="51"/>
      <c r="P3899" s="51"/>
      <c r="Q3899" s="51"/>
      <c r="R3899" s="51"/>
      <c r="S3899" s="51"/>
      <c r="T3899" s="51"/>
      <c r="U3899" s="51"/>
      <c r="V3899" s="51"/>
      <c r="W3899" s="51"/>
      <c r="X3899" s="51"/>
      <c r="Y3899" s="51"/>
      <c r="Z3899" s="51"/>
      <c r="AA3899" s="51"/>
      <c r="AB3899" s="51"/>
      <c r="AC3899" s="51"/>
      <c r="AD3899" s="51"/>
      <c r="AE3899" s="51"/>
      <c r="AF3899" s="51"/>
    </row>
    <row r="3900" spans="1:32">
      <c r="A3900" s="51"/>
      <c r="B3900" s="51"/>
      <c r="C3900" s="51"/>
      <c r="D3900" s="51"/>
      <c r="E3900" s="51"/>
      <c r="F3900" s="51"/>
      <c r="G3900" s="51"/>
      <c r="H3900" s="51"/>
      <c r="I3900" s="51"/>
      <c r="J3900" s="51"/>
      <c r="K3900" s="51"/>
      <c r="L3900" s="51"/>
      <c r="M3900" s="51"/>
      <c r="N3900" s="51"/>
      <c r="O3900" s="51"/>
      <c r="P3900" s="51"/>
      <c r="Q3900" s="51"/>
      <c r="R3900" s="51"/>
      <c r="S3900" s="51"/>
      <c r="T3900" s="51"/>
      <c r="U3900" s="51"/>
      <c r="V3900" s="51"/>
      <c r="W3900" s="51"/>
      <c r="X3900" s="51"/>
      <c r="Y3900" s="51"/>
      <c r="Z3900" s="51"/>
      <c r="AA3900" s="51"/>
      <c r="AB3900" s="51"/>
      <c r="AC3900" s="51"/>
      <c r="AD3900" s="51"/>
      <c r="AE3900" s="51"/>
      <c r="AF3900" s="51"/>
    </row>
    <row r="3901" spans="1:32">
      <c r="A3901" s="51"/>
      <c r="B3901" s="51"/>
      <c r="C3901" s="51"/>
      <c r="D3901" s="51"/>
      <c r="E3901" s="51"/>
      <c r="F3901" s="51"/>
      <c r="G3901" s="51"/>
      <c r="H3901" s="51"/>
      <c r="I3901" s="51"/>
      <c r="J3901" s="51"/>
      <c r="K3901" s="51"/>
      <c r="L3901" s="51"/>
      <c r="M3901" s="51"/>
      <c r="N3901" s="51"/>
      <c r="O3901" s="51"/>
      <c r="P3901" s="51"/>
      <c r="Q3901" s="51"/>
      <c r="R3901" s="51"/>
      <c r="S3901" s="51"/>
      <c r="T3901" s="51"/>
      <c r="U3901" s="51"/>
      <c r="V3901" s="51"/>
      <c r="W3901" s="51"/>
      <c r="X3901" s="51"/>
      <c r="Y3901" s="51"/>
      <c r="Z3901" s="51"/>
      <c r="AA3901" s="51"/>
      <c r="AB3901" s="51"/>
      <c r="AC3901" s="51"/>
      <c r="AD3901" s="51"/>
      <c r="AE3901" s="51"/>
      <c r="AF3901" s="51"/>
    </row>
    <row r="3902" spans="1:32">
      <c r="A3902" s="51"/>
      <c r="B3902" s="51"/>
      <c r="C3902" s="51"/>
      <c r="D3902" s="51"/>
      <c r="E3902" s="51"/>
      <c r="F3902" s="51"/>
      <c r="G3902" s="51"/>
      <c r="H3902" s="51"/>
      <c r="I3902" s="51"/>
      <c r="J3902" s="51"/>
      <c r="K3902" s="51"/>
      <c r="L3902" s="51"/>
      <c r="M3902" s="51"/>
      <c r="N3902" s="51"/>
      <c r="O3902" s="51"/>
      <c r="P3902" s="51"/>
      <c r="Q3902" s="51"/>
      <c r="R3902" s="51"/>
      <c r="S3902" s="51"/>
      <c r="T3902" s="51"/>
      <c r="U3902" s="51"/>
      <c r="V3902" s="51"/>
      <c r="W3902" s="51"/>
      <c r="X3902" s="51"/>
      <c r="Y3902" s="51"/>
      <c r="Z3902" s="51"/>
      <c r="AA3902" s="51"/>
      <c r="AB3902" s="51"/>
      <c r="AC3902" s="51"/>
      <c r="AD3902" s="51"/>
      <c r="AE3902" s="51"/>
      <c r="AF3902" s="51"/>
    </row>
    <row r="3903" spans="1:32">
      <c r="A3903" s="51"/>
      <c r="B3903" s="51"/>
      <c r="C3903" s="51"/>
      <c r="D3903" s="51"/>
      <c r="E3903" s="51"/>
      <c r="F3903" s="51"/>
      <c r="G3903" s="51"/>
      <c r="H3903" s="51"/>
      <c r="I3903" s="51"/>
      <c r="J3903" s="51"/>
      <c r="K3903" s="51"/>
      <c r="L3903" s="51"/>
      <c r="M3903" s="51"/>
      <c r="N3903" s="51"/>
      <c r="O3903" s="51"/>
      <c r="P3903" s="51"/>
      <c r="Q3903" s="51"/>
      <c r="R3903" s="51"/>
      <c r="S3903" s="51"/>
      <c r="T3903" s="51"/>
      <c r="U3903" s="51"/>
      <c r="V3903" s="51"/>
      <c r="W3903" s="51"/>
      <c r="X3903" s="51"/>
      <c r="Y3903" s="51"/>
      <c r="Z3903" s="51"/>
      <c r="AA3903" s="51"/>
      <c r="AB3903" s="51"/>
      <c r="AC3903" s="51"/>
      <c r="AD3903" s="51"/>
      <c r="AE3903" s="51"/>
      <c r="AF3903" s="51"/>
    </row>
    <row r="3904" spans="1:32">
      <c r="A3904" s="51"/>
      <c r="B3904" s="51"/>
      <c r="C3904" s="51"/>
      <c r="D3904" s="51"/>
      <c r="E3904" s="51"/>
      <c r="F3904" s="51"/>
      <c r="G3904" s="51"/>
      <c r="H3904" s="51"/>
      <c r="I3904" s="51"/>
      <c r="J3904" s="51"/>
      <c r="K3904" s="51"/>
      <c r="L3904" s="51"/>
      <c r="M3904" s="51"/>
      <c r="N3904" s="51"/>
      <c r="O3904" s="51"/>
      <c r="P3904" s="51"/>
      <c r="Q3904" s="51"/>
      <c r="R3904" s="51"/>
      <c r="S3904" s="51"/>
      <c r="T3904" s="51"/>
      <c r="U3904" s="51"/>
      <c r="V3904" s="51"/>
      <c r="W3904" s="51"/>
      <c r="X3904" s="51"/>
      <c r="Y3904" s="51"/>
      <c r="Z3904" s="51"/>
      <c r="AA3904" s="51"/>
      <c r="AB3904" s="51"/>
      <c r="AC3904" s="51"/>
      <c r="AD3904" s="51"/>
      <c r="AE3904" s="51"/>
      <c r="AF3904" s="51"/>
    </row>
    <row r="3905" spans="1:32">
      <c r="A3905" s="51"/>
      <c r="B3905" s="51"/>
      <c r="C3905" s="51"/>
      <c r="D3905" s="51"/>
      <c r="E3905" s="51"/>
      <c r="F3905" s="51"/>
      <c r="G3905" s="51"/>
      <c r="H3905" s="51"/>
      <c r="I3905" s="51"/>
      <c r="J3905" s="51"/>
      <c r="K3905" s="51"/>
      <c r="L3905" s="51"/>
      <c r="M3905" s="51"/>
      <c r="N3905" s="51"/>
      <c r="O3905" s="51"/>
      <c r="P3905" s="51"/>
      <c r="Q3905" s="51"/>
      <c r="R3905" s="51"/>
      <c r="S3905" s="51"/>
      <c r="T3905" s="51"/>
      <c r="U3905" s="51"/>
      <c r="V3905" s="51"/>
      <c r="W3905" s="51"/>
      <c r="X3905" s="51"/>
      <c r="Y3905" s="51"/>
      <c r="Z3905" s="51"/>
      <c r="AA3905" s="51"/>
      <c r="AB3905" s="51"/>
      <c r="AC3905" s="51"/>
      <c r="AD3905" s="51"/>
      <c r="AE3905" s="51"/>
      <c r="AF3905" s="51"/>
    </row>
    <row r="3906" spans="1:32">
      <c r="A3906" s="51"/>
      <c r="B3906" s="51"/>
      <c r="C3906" s="51"/>
      <c r="D3906" s="51"/>
      <c r="E3906" s="51"/>
      <c r="F3906" s="51"/>
      <c r="G3906" s="51"/>
      <c r="H3906" s="51"/>
      <c r="I3906" s="51"/>
      <c r="J3906" s="51"/>
      <c r="K3906" s="51"/>
      <c r="L3906" s="51"/>
      <c r="M3906" s="51"/>
      <c r="N3906" s="51"/>
      <c r="O3906" s="51"/>
      <c r="P3906" s="51"/>
      <c r="Q3906" s="51"/>
      <c r="R3906" s="51"/>
      <c r="S3906" s="51"/>
      <c r="T3906" s="51"/>
      <c r="U3906" s="51"/>
      <c r="V3906" s="51"/>
      <c r="W3906" s="51"/>
      <c r="X3906" s="51"/>
      <c r="Y3906" s="51"/>
      <c r="Z3906" s="51"/>
      <c r="AA3906" s="51"/>
      <c r="AB3906" s="51"/>
      <c r="AC3906" s="51"/>
      <c r="AD3906" s="51"/>
      <c r="AE3906" s="51"/>
      <c r="AF3906" s="51"/>
    </row>
    <row r="3907" spans="1:32">
      <c r="A3907" s="51"/>
      <c r="B3907" s="51"/>
      <c r="C3907" s="51"/>
      <c r="D3907" s="51"/>
      <c r="E3907" s="51"/>
      <c r="F3907" s="51"/>
      <c r="G3907" s="51"/>
      <c r="H3907" s="51"/>
      <c r="I3907" s="51"/>
      <c r="J3907" s="51"/>
      <c r="K3907" s="51"/>
      <c r="L3907" s="51"/>
      <c r="M3907" s="51"/>
      <c r="N3907" s="51"/>
      <c r="O3907" s="51"/>
      <c r="P3907" s="51"/>
      <c r="Q3907" s="51"/>
      <c r="R3907" s="51"/>
      <c r="S3907" s="51"/>
      <c r="T3907" s="51"/>
      <c r="U3907" s="51"/>
      <c r="V3907" s="51"/>
      <c r="W3907" s="51"/>
      <c r="X3907" s="51"/>
      <c r="Y3907" s="51"/>
      <c r="Z3907" s="51"/>
      <c r="AA3907" s="51"/>
      <c r="AB3907" s="51"/>
      <c r="AC3907" s="51"/>
      <c r="AD3907" s="51"/>
      <c r="AE3907" s="51"/>
      <c r="AF3907" s="51"/>
    </row>
    <row r="3908" spans="1:32">
      <c r="A3908" s="51"/>
      <c r="B3908" s="51"/>
      <c r="C3908" s="51"/>
      <c r="D3908" s="51"/>
      <c r="E3908" s="51"/>
      <c r="F3908" s="51"/>
      <c r="G3908" s="51"/>
      <c r="H3908" s="51"/>
      <c r="I3908" s="51"/>
      <c r="J3908" s="51"/>
      <c r="K3908" s="51"/>
      <c r="L3908" s="51"/>
      <c r="M3908" s="51"/>
      <c r="N3908" s="51"/>
      <c r="O3908" s="51"/>
      <c r="P3908" s="51"/>
      <c r="Q3908" s="51"/>
      <c r="R3908" s="51"/>
      <c r="S3908" s="51"/>
      <c r="T3908" s="51"/>
      <c r="U3908" s="51"/>
      <c r="V3908" s="51"/>
      <c r="W3908" s="51"/>
      <c r="X3908" s="51"/>
      <c r="Y3908" s="51"/>
      <c r="Z3908" s="51"/>
      <c r="AA3908" s="51"/>
      <c r="AB3908" s="51"/>
      <c r="AC3908" s="51"/>
      <c r="AD3908" s="51"/>
      <c r="AE3908" s="51"/>
      <c r="AF3908" s="51"/>
    </row>
    <row r="3909" spans="1:32">
      <c r="A3909" s="51"/>
      <c r="B3909" s="51"/>
      <c r="C3909" s="51"/>
      <c r="D3909" s="51"/>
      <c r="E3909" s="51"/>
      <c r="F3909" s="51"/>
      <c r="G3909" s="51"/>
      <c r="H3909" s="51"/>
      <c r="I3909" s="51"/>
      <c r="J3909" s="51"/>
      <c r="K3909" s="51"/>
      <c r="L3909" s="51"/>
      <c r="M3909" s="51"/>
      <c r="N3909" s="51"/>
      <c r="O3909" s="51"/>
      <c r="P3909" s="51"/>
      <c r="Q3909" s="51"/>
      <c r="R3909" s="51"/>
      <c r="S3909" s="51"/>
      <c r="T3909" s="51"/>
      <c r="U3909" s="51"/>
      <c r="V3909" s="51"/>
      <c r="W3909" s="51"/>
      <c r="X3909" s="51"/>
      <c r="Y3909" s="51"/>
      <c r="Z3909" s="51"/>
      <c r="AA3909" s="51"/>
      <c r="AB3909" s="51"/>
      <c r="AC3909" s="51"/>
      <c r="AD3909" s="51"/>
      <c r="AE3909" s="51"/>
      <c r="AF3909" s="51"/>
    </row>
    <row r="3910" spans="1:32">
      <c r="A3910" s="51"/>
      <c r="B3910" s="51"/>
      <c r="C3910" s="51"/>
      <c r="D3910" s="51"/>
      <c r="E3910" s="51"/>
      <c r="F3910" s="51"/>
      <c r="G3910" s="51"/>
      <c r="H3910" s="51"/>
      <c r="I3910" s="51"/>
      <c r="J3910" s="51"/>
      <c r="K3910" s="51"/>
      <c r="L3910" s="51"/>
      <c r="M3910" s="51"/>
      <c r="N3910" s="51"/>
      <c r="O3910" s="51"/>
      <c r="P3910" s="51"/>
      <c r="Q3910" s="51"/>
      <c r="R3910" s="51"/>
      <c r="S3910" s="51"/>
      <c r="T3910" s="51"/>
      <c r="U3910" s="51"/>
      <c r="V3910" s="51"/>
      <c r="W3910" s="51"/>
      <c r="X3910" s="51"/>
      <c r="Y3910" s="51"/>
      <c r="Z3910" s="51"/>
      <c r="AA3910" s="51"/>
      <c r="AB3910" s="51"/>
      <c r="AC3910" s="51"/>
      <c r="AD3910" s="51"/>
      <c r="AE3910" s="51"/>
      <c r="AF3910" s="51"/>
    </row>
    <row r="3911" spans="1:32">
      <c r="A3911" s="51"/>
      <c r="B3911" s="51"/>
      <c r="C3911" s="51"/>
      <c r="D3911" s="51"/>
      <c r="E3911" s="51"/>
      <c r="F3911" s="51"/>
      <c r="G3911" s="51"/>
      <c r="H3911" s="51"/>
      <c r="I3911" s="51"/>
      <c r="J3911" s="51"/>
      <c r="K3911" s="51"/>
      <c r="L3911" s="51"/>
      <c r="M3911" s="51"/>
      <c r="N3911" s="51"/>
      <c r="O3911" s="51"/>
      <c r="P3911" s="51"/>
      <c r="Q3911" s="51"/>
      <c r="R3911" s="51"/>
      <c r="S3911" s="51"/>
      <c r="T3911" s="51"/>
      <c r="U3911" s="51"/>
      <c r="V3911" s="51"/>
      <c r="W3911" s="51"/>
      <c r="X3911" s="51"/>
      <c r="Y3911" s="51"/>
      <c r="Z3911" s="51"/>
      <c r="AA3911" s="51"/>
      <c r="AB3911" s="51"/>
      <c r="AC3911" s="51"/>
      <c r="AD3911" s="51"/>
      <c r="AE3911" s="51"/>
      <c r="AF3911" s="51"/>
    </row>
    <row r="3912" spans="1:32">
      <c r="A3912" s="51"/>
      <c r="B3912" s="51"/>
      <c r="C3912" s="51"/>
      <c r="D3912" s="51"/>
      <c r="E3912" s="51"/>
      <c r="F3912" s="51"/>
      <c r="G3912" s="51"/>
      <c r="H3912" s="51"/>
      <c r="I3912" s="51"/>
      <c r="J3912" s="51"/>
      <c r="K3912" s="51"/>
      <c r="L3912" s="51"/>
      <c r="M3912" s="51"/>
      <c r="N3912" s="51"/>
      <c r="O3912" s="51"/>
      <c r="P3912" s="51"/>
      <c r="Q3912" s="51"/>
      <c r="R3912" s="51"/>
      <c r="S3912" s="51"/>
      <c r="T3912" s="51"/>
      <c r="U3912" s="51"/>
      <c r="V3912" s="51"/>
      <c r="W3912" s="51"/>
      <c r="X3912" s="51"/>
      <c r="Y3912" s="51"/>
      <c r="Z3912" s="51"/>
      <c r="AA3912" s="51"/>
      <c r="AB3912" s="51"/>
      <c r="AC3912" s="51"/>
      <c r="AD3912" s="51"/>
      <c r="AE3912" s="51"/>
      <c r="AF3912" s="51"/>
    </row>
    <row r="3913" spans="1:32">
      <c r="A3913" s="51"/>
      <c r="B3913" s="51"/>
      <c r="C3913" s="51"/>
      <c r="D3913" s="51"/>
      <c r="E3913" s="51"/>
      <c r="F3913" s="51"/>
      <c r="G3913" s="51"/>
      <c r="H3913" s="51"/>
      <c r="I3913" s="51"/>
      <c r="J3913" s="51"/>
      <c r="K3913" s="51"/>
      <c r="L3913" s="51"/>
      <c r="M3913" s="51"/>
      <c r="N3913" s="51"/>
      <c r="O3913" s="51"/>
      <c r="P3913" s="51"/>
      <c r="Q3913" s="51"/>
      <c r="R3913" s="51"/>
      <c r="S3913" s="51"/>
      <c r="T3913" s="51"/>
      <c r="U3913" s="51"/>
      <c r="V3913" s="51"/>
      <c r="W3913" s="51"/>
      <c r="X3913" s="51"/>
      <c r="Y3913" s="51"/>
      <c r="Z3913" s="51"/>
      <c r="AA3913" s="51"/>
      <c r="AB3913" s="51"/>
      <c r="AC3913" s="51"/>
      <c r="AD3913" s="51"/>
      <c r="AE3913" s="51"/>
      <c r="AF3913" s="51"/>
    </row>
    <row r="3914" spans="1:32">
      <c r="A3914" s="51"/>
      <c r="B3914" s="51"/>
      <c r="C3914" s="51"/>
      <c r="D3914" s="51"/>
      <c r="E3914" s="51"/>
      <c r="F3914" s="51"/>
      <c r="G3914" s="51"/>
      <c r="H3914" s="51"/>
      <c r="I3914" s="51"/>
      <c r="J3914" s="51"/>
      <c r="K3914" s="51"/>
      <c r="L3914" s="51"/>
      <c r="M3914" s="51"/>
      <c r="N3914" s="51"/>
      <c r="O3914" s="51"/>
      <c r="P3914" s="51"/>
      <c r="Q3914" s="51"/>
      <c r="R3914" s="51"/>
      <c r="S3914" s="51"/>
      <c r="T3914" s="51"/>
      <c r="U3914" s="51"/>
      <c r="V3914" s="51"/>
      <c r="W3914" s="51"/>
      <c r="X3914" s="51"/>
      <c r="Y3914" s="51"/>
      <c r="Z3914" s="51"/>
      <c r="AA3914" s="51"/>
      <c r="AB3914" s="51"/>
      <c r="AC3914" s="51"/>
      <c r="AD3914" s="51"/>
      <c r="AE3914" s="51"/>
      <c r="AF3914" s="51"/>
    </row>
    <row r="3915" spans="1:32">
      <c r="A3915" s="51"/>
      <c r="B3915" s="51"/>
      <c r="C3915" s="51"/>
      <c r="D3915" s="51"/>
      <c r="E3915" s="51"/>
      <c r="F3915" s="51"/>
      <c r="G3915" s="51"/>
      <c r="H3915" s="51"/>
      <c r="I3915" s="51"/>
      <c r="J3915" s="51"/>
      <c r="K3915" s="51"/>
      <c r="L3915" s="51"/>
      <c r="M3915" s="51"/>
      <c r="N3915" s="51"/>
      <c r="O3915" s="51"/>
      <c r="P3915" s="51"/>
      <c r="Q3915" s="51"/>
      <c r="R3915" s="51"/>
      <c r="S3915" s="51"/>
      <c r="T3915" s="51"/>
      <c r="U3915" s="51"/>
      <c r="V3915" s="51"/>
      <c r="W3915" s="51"/>
      <c r="X3915" s="51"/>
      <c r="Y3915" s="51"/>
      <c r="Z3915" s="51"/>
      <c r="AA3915" s="51"/>
      <c r="AB3915" s="51"/>
      <c r="AC3915" s="51"/>
      <c r="AD3915" s="51"/>
      <c r="AE3915" s="51"/>
      <c r="AF3915" s="51"/>
    </row>
    <row r="3916" spans="1:32">
      <c r="A3916" s="51"/>
      <c r="B3916" s="51"/>
      <c r="C3916" s="51"/>
      <c r="D3916" s="51"/>
      <c r="E3916" s="51"/>
      <c r="F3916" s="51"/>
      <c r="G3916" s="51"/>
      <c r="H3916" s="51"/>
      <c r="I3916" s="51"/>
      <c r="J3916" s="51"/>
      <c r="K3916" s="51"/>
      <c r="L3916" s="51"/>
      <c r="M3916" s="51"/>
      <c r="N3916" s="51"/>
      <c r="O3916" s="51"/>
      <c r="P3916" s="51"/>
      <c r="Q3916" s="51"/>
      <c r="R3916" s="51"/>
      <c r="S3916" s="51"/>
      <c r="T3916" s="51"/>
      <c r="U3916" s="51"/>
      <c r="V3916" s="51"/>
      <c r="W3916" s="51"/>
      <c r="X3916" s="51"/>
      <c r="Y3916" s="51"/>
      <c r="Z3916" s="51"/>
      <c r="AA3916" s="51"/>
      <c r="AB3916" s="51"/>
      <c r="AC3916" s="51"/>
      <c r="AD3916" s="51"/>
      <c r="AE3916" s="51"/>
      <c r="AF3916" s="51"/>
    </row>
    <row r="3917" spans="1:32">
      <c r="A3917" s="51"/>
      <c r="B3917" s="51"/>
      <c r="C3917" s="51"/>
      <c r="D3917" s="51"/>
      <c r="E3917" s="51"/>
      <c r="F3917" s="51"/>
      <c r="G3917" s="51"/>
      <c r="H3917" s="51"/>
      <c r="I3917" s="51"/>
      <c r="J3917" s="51"/>
      <c r="K3917" s="51"/>
      <c r="L3917" s="51"/>
      <c r="M3917" s="51"/>
      <c r="N3917" s="51"/>
      <c r="O3917" s="51"/>
      <c r="P3917" s="51"/>
      <c r="Q3917" s="51"/>
      <c r="R3917" s="51"/>
      <c r="S3917" s="51"/>
      <c r="T3917" s="51"/>
      <c r="U3917" s="51"/>
      <c r="V3917" s="51"/>
      <c r="W3917" s="51"/>
      <c r="X3917" s="51"/>
      <c r="Y3917" s="51"/>
      <c r="Z3917" s="51"/>
      <c r="AA3917" s="51"/>
      <c r="AB3917" s="51"/>
      <c r="AC3917" s="51"/>
      <c r="AD3917" s="51"/>
      <c r="AE3917" s="51"/>
      <c r="AF3917" s="51"/>
    </row>
    <row r="3918" spans="1:32">
      <c r="A3918" s="51"/>
      <c r="B3918" s="51"/>
      <c r="C3918" s="51"/>
      <c r="D3918" s="51"/>
      <c r="E3918" s="51"/>
      <c r="F3918" s="51"/>
      <c r="G3918" s="51"/>
      <c r="H3918" s="51"/>
      <c r="I3918" s="51"/>
      <c r="J3918" s="51"/>
      <c r="K3918" s="51"/>
      <c r="L3918" s="51"/>
      <c r="M3918" s="51"/>
      <c r="N3918" s="51"/>
      <c r="O3918" s="51"/>
      <c r="P3918" s="51"/>
      <c r="Q3918" s="51"/>
      <c r="R3918" s="51"/>
      <c r="S3918" s="51"/>
      <c r="T3918" s="51"/>
      <c r="U3918" s="51"/>
      <c r="V3918" s="51"/>
      <c r="W3918" s="51"/>
      <c r="X3918" s="51"/>
      <c r="Y3918" s="51"/>
      <c r="Z3918" s="51"/>
      <c r="AA3918" s="51"/>
      <c r="AB3918" s="51"/>
      <c r="AC3918" s="51"/>
      <c r="AD3918" s="51"/>
      <c r="AE3918" s="51"/>
      <c r="AF3918" s="51"/>
    </row>
    <row r="3919" spans="1:32">
      <c r="A3919" s="51"/>
      <c r="B3919" s="51"/>
      <c r="C3919" s="51"/>
      <c r="D3919" s="51"/>
      <c r="E3919" s="51"/>
      <c r="F3919" s="51"/>
      <c r="G3919" s="51"/>
      <c r="H3919" s="51"/>
      <c r="I3919" s="51"/>
      <c r="J3919" s="51"/>
      <c r="K3919" s="51"/>
      <c r="L3919" s="51"/>
      <c r="M3919" s="51"/>
      <c r="N3919" s="51"/>
      <c r="O3919" s="51"/>
      <c r="P3919" s="51"/>
      <c r="Q3919" s="51"/>
      <c r="R3919" s="51"/>
      <c r="S3919" s="51"/>
      <c r="T3919" s="51"/>
      <c r="U3919" s="51"/>
      <c r="V3919" s="51"/>
      <c r="W3919" s="51"/>
      <c r="X3919" s="51"/>
      <c r="Y3919" s="51"/>
      <c r="Z3919" s="51"/>
      <c r="AA3919" s="51"/>
      <c r="AB3919" s="51"/>
      <c r="AC3919" s="51"/>
      <c r="AD3919" s="51"/>
      <c r="AE3919" s="51"/>
      <c r="AF3919" s="51"/>
    </row>
    <row r="3920" spans="1:32">
      <c r="A3920" s="51"/>
      <c r="B3920" s="51"/>
      <c r="C3920" s="51"/>
      <c r="D3920" s="51"/>
      <c r="E3920" s="51"/>
      <c r="F3920" s="51"/>
      <c r="G3920" s="51"/>
      <c r="H3920" s="51"/>
      <c r="I3920" s="51"/>
      <c r="J3920" s="51"/>
      <c r="K3920" s="51"/>
      <c r="L3920" s="51"/>
      <c r="M3920" s="51"/>
      <c r="N3920" s="51"/>
      <c r="O3920" s="51"/>
      <c r="P3920" s="51"/>
      <c r="Q3920" s="51"/>
      <c r="R3920" s="51"/>
      <c r="S3920" s="51"/>
      <c r="T3920" s="51"/>
      <c r="U3920" s="51"/>
      <c r="V3920" s="51"/>
      <c r="W3920" s="51"/>
      <c r="X3920" s="51"/>
      <c r="Y3920" s="51"/>
      <c r="Z3920" s="51"/>
      <c r="AA3920" s="51"/>
      <c r="AB3920" s="51"/>
      <c r="AC3920" s="51"/>
      <c r="AD3920" s="51"/>
      <c r="AE3920" s="51"/>
      <c r="AF3920" s="51"/>
    </row>
    <row r="3921" spans="1:32">
      <c r="A3921" s="51"/>
      <c r="B3921" s="51"/>
      <c r="C3921" s="51"/>
      <c r="D3921" s="51"/>
      <c r="E3921" s="51"/>
      <c r="F3921" s="51"/>
      <c r="G3921" s="51"/>
      <c r="H3921" s="51"/>
      <c r="I3921" s="51"/>
      <c r="J3921" s="51"/>
      <c r="K3921" s="51"/>
      <c r="L3921" s="51"/>
      <c r="M3921" s="51"/>
      <c r="N3921" s="51"/>
      <c r="O3921" s="51"/>
      <c r="P3921" s="51"/>
      <c r="Q3921" s="51"/>
      <c r="R3921" s="51"/>
      <c r="S3921" s="51"/>
      <c r="T3921" s="51"/>
      <c r="U3921" s="51"/>
      <c r="V3921" s="51"/>
      <c r="W3921" s="51"/>
      <c r="X3921" s="51"/>
      <c r="Y3921" s="51"/>
      <c r="Z3921" s="51"/>
      <c r="AA3921" s="51"/>
      <c r="AB3921" s="51"/>
      <c r="AC3921" s="51"/>
      <c r="AD3921" s="51"/>
      <c r="AE3921" s="51"/>
      <c r="AF3921" s="51"/>
    </row>
    <row r="3922" spans="1:32">
      <c r="A3922" s="51"/>
      <c r="B3922" s="51"/>
      <c r="C3922" s="51"/>
      <c r="D3922" s="51"/>
      <c r="E3922" s="51"/>
      <c r="F3922" s="51"/>
      <c r="G3922" s="51"/>
      <c r="H3922" s="51"/>
      <c r="I3922" s="51"/>
      <c r="J3922" s="51"/>
      <c r="K3922" s="51"/>
      <c r="L3922" s="51"/>
      <c r="M3922" s="51"/>
      <c r="N3922" s="51"/>
      <c r="O3922" s="51"/>
      <c r="P3922" s="51"/>
      <c r="Q3922" s="51"/>
      <c r="R3922" s="51"/>
      <c r="S3922" s="51"/>
      <c r="T3922" s="51"/>
      <c r="U3922" s="51"/>
      <c r="V3922" s="51"/>
      <c r="W3922" s="51"/>
      <c r="X3922" s="51"/>
      <c r="Y3922" s="51"/>
      <c r="Z3922" s="51"/>
      <c r="AA3922" s="51"/>
      <c r="AB3922" s="51"/>
      <c r="AC3922" s="51"/>
      <c r="AD3922" s="51"/>
      <c r="AE3922" s="51"/>
      <c r="AF3922" s="51"/>
    </row>
    <row r="3923" spans="1:32">
      <c r="A3923" s="51"/>
      <c r="B3923" s="51"/>
      <c r="C3923" s="51"/>
      <c r="D3923" s="51"/>
      <c r="E3923" s="51"/>
      <c r="F3923" s="51"/>
      <c r="G3923" s="51"/>
      <c r="H3923" s="51"/>
      <c r="I3923" s="51"/>
      <c r="J3923" s="51"/>
      <c r="K3923" s="51"/>
      <c r="L3923" s="51"/>
      <c r="M3923" s="51"/>
      <c r="N3923" s="51"/>
      <c r="O3923" s="51"/>
      <c r="P3923" s="51"/>
      <c r="Q3923" s="51"/>
      <c r="R3923" s="51"/>
      <c r="S3923" s="51"/>
      <c r="T3923" s="51"/>
      <c r="U3923" s="51"/>
      <c r="V3923" s="51"/>
      <c r="W3923" s="51"/>
      <c r="X3923" s="51"/>
      <c r="Y3923" s="51"/>
      <c r="Z3923" s="51"/>
      <c r="AA3923" s="51"/>
      <c r="AB3923" s="51"/>
      <c r="AC3923" s="51"/>
      <c r="AD3923" s="51"/>
      <c r="AE3923" s="51"/>
      <c r="AF3923" s="51"/>
    </row>
    <row r="3924" spans="1:32">
      <c r="A3924" s="51"/>
      <c r="B3924" s="51"/>
      <c r="C3924" s="51"/>
      <c r="D3924" s="51"/>
      <c r="E3924" s="51"/>
      <c r="F3924" s="51"/>
      <c r="G3924" s="51"/>
      <c r="H3924" s="51"/>
      <c r="I3924" s="51"/>
      <c r="J3924" s="51"/>
      <c r="K3924" s="51"/>
      <c r="L3924" s="51"/>
      <c r="M3924" s="51"/>
      <c r="N3924" s="51"/>
      <c r="O3924" s="51"/>
      <c r="P3924" s="51"/>
      <c r="Q3924" s="51"/>
      <c r="R3924" s="51"/>
      <c r="S3924" s="51"/>
      <c r="T3924" s="51"/>
      <c r="U3924" s="51"/>
      <c r="V3924" s="51"/>
      <c r="W3924" s="51"/>
      <c r="X3924" s="51"/>
      <c r="Y3924" s="51"/>
      <c r="Z3924" s="51"/>
      <c r="AA3924" s="51"/>
      <c r="AB3924" s="51"/>
      <c r="AC3924" s="51"/>
      <c r="AD3924" s="51"/>
      <c r="AE3924" s="51"/>
      <c r="AF3924" s="51"/>
    </row>
    <row r="3925" spans="1:32">
      <c r="A3925" s="51"/>
      <c r="B3925" s="51"/>
      <c r="C3925" s="51"/>
      <c r="D3925" s="51"/>
      <c r="E3925" s="51"/>
      <c r="F3925" s="51"/>
      <c r="G3925" s="51"/>
      <c r="H3925" s="51"/>
      <c r="I3925" s="51"/>
      <c r="J3925" s="51"/>
      <c r="K3925" s="51"/>
      <c r="L3925" s="51"/>
      <c r="M3925" s="51"/>
      <c r="N3925" s="51"/>
      <c r="O3925" s="51"/>
      <c r="P3925" s="51"/>
      <c r="Q3925" s="51"/>
      <c r="R3925" s="51"/>
      <c r="S3925" s="51"/>
      <c r="T3925" s="51"/>
      <c r="U3925" s="51"/>
      <c r="V3925" s="51"/>
      <c r="W3925" s="51"/>
      <c r="X3925" s="51"/>
      <c r="Y3925" s="51"/>
      <c r="Z3925" s="51"/>
      <c r="AA3925" s="51"/>
      <c r="AB3925" s="51"/>
      <c r="AC3925" s="51"/>
      <c r="AD3925" s="51"/>
      <c r="AE3925" s="51"/>
      <c r="AF3925" s="51"/>
    </row>
    <row r="3926" spans="1:32">
      <c r="A3926" s="51"/>
      <c r="B3926" s="51"/>
      <c r="C3926" s="51"/>
      <c r="D3926" s="51"/>
      <c r="E3926" s="51"/>
      <c r="F3926" s="51"/>
      <c r="G3926" s="51"/>
      <c r="H3926" s="51"/>
      <c r="I3926" s="51"/>
      <c r="J3926" s="51"/>
      <c r="K3926" s="51"/>
      <c r="L3926" s="51"/>
      <c r="M3926" s="51"/>
      <c r="N3926" s="51"/>
      <c r="O3926" s="51"/>
      <c r="P3926" s="51"/>
      <c r="Q3926" s="51"/>
      <c r="R3926" s="51"/>
      <c r="S3926" s="51"/>
      <c r="T3926" s="51"/>
      <c r="U3926" s="51"/>
      <c r="V3926" s="51"/>
      <c r="W3926" s="51"/>
      <c r="X3926" s="51"/>
      <c r="Y3926" s="51"/>
      <c r="Z3926" s="51"/>
      <c r="AA3926" s="51"/>
      <c r="AB3926" s="51"/>
      <c r="AC3926" s="51"/>
      <c r="AD3926" s="51"/>
      <c r="AE3926" s="51"/>
      <c r="AF3926" s="51"/>
    </row>
    <row r="3927" spans="1:32">
      <c r="A3927" s="51"/>
      <c r="B3927" s="51"/>
      <c r="C3927" s="51"/>
      <c r="D3927" s="51"/>
      <c r="E3927" s="51"/>
      <c r="F3927" s="51"/>
      <c r="G3927" s="51"/>
      <c r="H3927" s="51"/>
      <c r="I3927" s="51"/>
      <c r="J3927" s="51"/>
      <c r="K3927" s="51"/>
      <c r="L3927" s="51"/>
      <c r="M3927" s="51"/>
      <c r="N3927" s="51"/>
      <c r="O3927" s="51"/>
      <c r="P3927" s="51"/>
      <c r="Q3927" s="51"/>
      <c r="R3927" s="51"/>
      <c r="S3927" s="51"/>
      <c r="T3927" s="51"/>
      <c r="U3927" s="51"/>
      <c r="V3927" s="51"/>
      <c r="W3927" s="51"/>
      <c r="X3927" s="51"/>
      <c r="Y3927" s="51"/>
      <c r="Z3927" s="51"/>
      <c r="AA3927" s="51"/>
      <c r="AB3927" s="51"/>
      <c r="AC3927" s="51"/>
      <c r="AD3927" s="51"/>
      <c r="AE3927" s="51"/>
      <c r="AF3927" s="51"/>
    </row>
    <row r="3928" spans="1:32">
      <c r="A3928" s="51"/>
      <c r="B3928" s="51"/>
      <c r="C3928" s="51"/>
      <c r="D3928" s="51"/>
      <c r="E3928" s="51"/>
      <c r="F3928" s="51"/>
      <c r="G3928" s="51"/>
      <c r="H3928" s="51"/>
      <c r="I3928" s="51"/>
      <c r="J3928" s="51"/>
      <c r="K3928" s="51"/>
      <c r="L3928" s="51"/>
      <c r="M3928" s="51"/>
      <c r="N3928" s="51"/>
      <c r="O3928" s="51"/>
      <c r="P3928" s="51"/>
      <c r="Q3928" s="51"/>
      <c r="R3928" s="51"/>
      <c r="S3928" s="51"/>
      <c r="T3928" s="51"/>
      <c r="U3928" s="51"/>
      <c r="V3928" s="51"/>
      <c r="W3928" s="51"/>
      <c r="X3928" s="51"/>
      <c r="Y3928" s="51"/>
      <c r="Z3928" s="51"/>
      <c r="AA3928" s="51"/>
      <c r="AB3928" s="51"/>
      <c r="AC3928" s="51"/>
      <c r="AD3928" s="51"/>
      <c r="AE3928" s="51"/>
      <c r="AF3928" s="51"/>
    </row>
    <row r="3929" spans="1:32">
      <c r="A3929" s="51"/>
      <c r="B3929" s="51"/>
      <c r="C3929" s="51"/>
      <c r="D3929" s="51"/>
      <c r="E3929" s="51"/>
      <c r="F3929" s="51"/>
      <c r="G3929" s="51"/>
      <c r="H3929" s="51"/>
      <c r="I3929" s="51"/>
      <c r="J3929" s="51"/>
      <c r="K3929" s="51"/>
      <c r="L3929" s="51"/>
      <c r="M3929" s="51"/>
      <c r="N3929" s="51"/>
      <c r="O3929" s="51"/>
      <c r="P3929" s="51"/>
      <c r="Q3929" s="51"/>
      <c r="R3929" s="51"/>
      <c r="S3929" s="51"/>
      <c r="T3929" s="51"/>
      <c r="U3929" s="51"/>
      <c r="V3929" s="51"/>
      <c r="W3929" s="51"/>
      <c r="X3929" s="51"/>
      <c r="Y3929" s="51"/>
      <c r="Z3929" s="51"/>
      <c r="AA3929" s="51"/>
      <c r="AB3929" s="51"/>
      <c r="AC3929" s="51"/>
      <c r="AD3929" s="51"/>
      <c r="AE3929" s="51"/>
      <c r="AF3929" s="51"/>
    </row>
    <row r="3930" spans="1:32">
      <c r="A3930" s="51"/>
      <c r="B3930" s="51"/>
      <c r="C3930" s="51"/>
      <c r="D3930" s="51"/>
      <c r="E3930" s="51"/>
      <c r="F3930" s="51"/>
      <c r="G3930" s="51"/>
      <c r="H3930" s="51"/>
      <c r="I3930" s="51"/>
      <c r="J3930" s="51"/>
      <c r="K3930" s="51"/>
      <c r="L3930" s="51"/>
      <c r="M3930" s="51"/>
      <c r="N3930" s="51"/>
      <c r="O3930" s="51"/>
      <c r="P3930" s="51"/>
      <c r="Q3930" s="51"/>
      <c r="R3930" s="51"/>
      <c r="S3930" s="51"/>
      <c r="T3930" s="51"/>
      <c r="U3930" s="51"/>
      <c r="V3930" s="51"/>
      <c r="W3930" s="51"/>
      <c r="X3930" s="51"/>
      <c r="Y3930" s="51"/>
      <c r="Z3930" s="51"/>
      <c r="AA3930" s="51"/>
      <c r="AB3930" s="51"/>
      <c r="AC3930" s="51"/>
      <c r="AD3930" s="51"/>
      <c r="AE3930" s="51"/>
      <c r="AF3930" s="51"/>
    </row>
    <row r="3931" spans="1:32">
      <c r="A3931" s="51"/>
      <c r="B3931" s="51"/>
      <c r="C3931" s="51"/>
      <c r="D3931" s="51"/>
      <c r="E3931" s="51"/>
      <c r="F3931" s="51"/>
      <c r="G3931" s="51"/>
      <c r="H3931" s="51"/>
      <c r="I3931" s="51"/>
      <c r="J3931" s="51"/>
      <c r="K3931" s="51"/>
      <c r="L3931" s="51"/>
      <c r="M3931" s="51"/>
      <c r="N3931" s="51"/>
      <c r="O3931" s="51"/>
      <c r="P3931" s="51"/>
      <c r="Q3931" s="51"/>
      <c r="R3931" s="51"/>
      <c r="S3931" s="51"/>
      <c r="T3931" s="51"/>
      <c r="U3931" s="51"/>
      <c r="V3931" s="51"/>
      <c r="W3931" s="51"/>
      <c r="X3931" s="51"/>
      <c r="Y3931" s="51"/>
      <c r="Z3931" s="51"/>
      <c r="AA3931" s="51"/>
      <c r="AB3931" s="51"/>
      <c r="AC3931" s="51"/>
      <c r="AD3931" s="51"/>
      <c r="AE3931" s="51"/>
      <c r="AF3931" s="51"/>
    </row>
    <row r="3932" spans="1:32">
      <c r="A3932" s="51"/>
      <c r="B3932" s="51"/>
      <c r="C3932" s="51"/>
      <c r="D3932" s="51"/>
      <c r="E3932" s="51"/>
      <c r="F3932" s="51"/>
      <c r="G3932" s="51"/>
      <c r="H3932" s="51"/>
      <c r="I3932" s="51"/>
      <c r="J3932" s="51"/>
      <c r="K3932" s="51"/>
      <c r="L3932" s="51"/>
      <c r="M3932" s="51"/>
      <c r="N3932" s="51"/>
      <c r="O3932" s="51"/>
      <c r="P3932" s="51"/>
      <c r="Q3932" s="51"/>
      <c r="R3932" s="51"/>
      <c r="S3932" s="51"/>
      <c r="T3932" s="51"/>
      <c r="U3932" s="51"/>
      <c r="V3932" s="51"/>
      <c r="W3932" s="51"/>
      <c r="X3932" s="51"/>
      <c r="Y3932" s="51"/>
      <c r="Z3932" s="51"/>
      <c r="AA3932" s="51"/>
      <c r="AB3932" s="51"/>
      <c r="AC3932" s="51"/>
      <c r="AD3932" s="51"/>
      <c r="AE3932" s="51"/>
      <c r="AF3932" s="51"/>
    </row>
    <row r="3933" spans="1:32">
      <c r="A3933" s="51"/>
      <c r="B3933" s="51"/>
      <c r="C3933" s="51"/>
      <c r="D3933" s="51"/>
      <c r="E3933" s="51"/>
      <c r="F3933" s="51"/>
      <c r="G3933" s="51"/>
      <c r="H3933" s="51"/>
      <c r="I3933" s="51"/>
      <c r="J3933" s="51"/>
      <c r="K3933" s="51"/>
      <c r="L3933" s="51"/>
      <c r="M3933" s="51"/>
      <c r="N3933" s="51"/>
      <c r="O3933" s="51"/>
      <c r="P3933" s="51"/>
      <c r="Q3933" s="51"/>
      <c r="R3933" s="51"/>
      <c r="S3933" s="51"/>
      <c r="T3933" s="51"/>
      <c r="U3933" s="51"/>
      <c r="V3933" s="51"/>
      <c r="W3933" s="51"/>
      <c r="X3933" s="51"/>
      <c r="Y3933" s="51"/>
      <c r="Z3933" s="51"/>
      <c r="AA3933" s="51"/>
      <c r="AB3933" s="51"/>
      <c r="AC3933" s="51"/>
      <c r="AD3933" s="51"/>
      <c r="AE3933" s="51"/>
      <c r="AF3933" s="51"/>
    </row>
    <row r="3934" spans="1:32">
      <c r="A3934" s="51"/>
      <c r="B3934" s="51"/>
      <c r="C3934" s="51"/>
      <c r="D3934" s="51"/>
      <c r="E3934" s="51"/>
      <c r="F3934" s="51"/>
      <c r="G3934" s="51"/>
      <c r="H3934" s="51"/>
      <c r="I3934" s="51"/>
      <c r="J3934" s="51"/>
      <c r="K3934" s="51"/>
      <c r="L3934" s="51"/>
      <c r="M3934" s="51"/>
      <c r="N3934" s="51"/>
      <c r="O3934" s="51"/>
      <c r="P3934" s="51"/>
      <c r="Q3934" s="51"/>
      <c r="R3934" s="51"/>
      <c r="S3934" s="51"/>
      <c r="T3934" s="51"/>
      <c r="U3934" s="51"/>
      <c r="V3934" s="51"/>
      <c r="W3934" s="51"/>
      <c r="X3934" s="51"/>
      <c r="Y3934" s="51"/>
      <c r="Z3934" s="51"/>
      <c r="AA3934" s="51"/>
      <c r="AB3934" s="51"/>
      <c r="AC3934" s="51"/>
      <c r="AD3934" s="51"/>
      <c r="AE3934" s="51"/>
      <c r="AF3934" s="51"/>
    </row>
    <row r="3935" spans="1:32">
      <c r="A3935" s="51"/>
      <c r="B3935" s="51"/>
      <c r="C3935" s="51"/>
      <c r="D3935" s="51"/>
      <c r="E3935" s="51"/>
      <c r="F3935" s="51"/>
      <c r="G3935" s="51"/>
      <c r="H3935" s="51"/>
      <c r="I3935" s="51"/>
      <c r="J3935" s="51"/>
      <c r="K3935" s="51"/>
      <c r="L3935" s="51"/>
      <c r="M3935" s="51"/>
      <c r="N3935" s="51"/>
      <c r="O3935" s="51"/>
      <c r="P3935" s="51"/>
      <c r="Q3935" s="51"/>
      <c r="R3935" s="51"/>
      <c r="S3935" s="51"/>
      <c r="T3935" s="51"/>
      <c r="U3935" s="51"/>
      <c r="V3935" s="51"/>
      <c r="W3935" s="51"/>
      <c r="X3935" s="51"/>
      <c r="Y3935" s="51"/>
      <c r="Z3935" s="51"/>
      <c r="AA3935" s="51"/>
      <c r="AB3935" s="51"/>
      <c r="AC3935" s="51"/>
      <c r="AD3935" s="51"/>
      <c r="AE3935" s="51"/>
      <c r="AF3935" s="51"/>
    </row>
    <row r="3936" spans="1:32">
      <c r="A3936" s="51"/>
      <c r="B3936" s="51"/>
      <c r="C3936" s="51"/>
      <c r="D3936" s="51"/>
      <c r="E3936" s="51"/>
      <c r="F3936" s="51"/>
      <c r="G3936" s="51"/>
      <c r="H3936" s="51"/>
      <c r="I3936" s="51"/>
      <c r="J3936" s="51"/>
      <c r="K3936" s="51"/>
      <c r="L3936" s="51"/>
      <c r="M3936" s="51"/>
      <c r="N3936" s="51"/>
      <c r="O3936" s="51"/>
      <c r="P3936" s="51"/>
      <c r="Q3936" s="51"/>
      <c r="R3936" s="51"/>
      <c r="S3936" s="51"/>
      <c r="T3936" s="51"/>
      <c r="U3936" s="51"/>
      <c r="V3936" s="51"/>
      <c r="W3936" s="51"/>
      <c r="X3936" s="51"/>
      <c r="Y3936" s="51"/>
      <c r="Z3936" s="51"/>
      <c r="AA3936" s="51"/>
      <c r="AB3936" s="51"/>
      <c r="AC3936" s="51"/>
      <c r="AD3936" s="51"/>
      <c r="AE3936" s="51"/>
      <c r="AF3936" s="51"/>
    </row>
    <row r="3937" spans="1:32">
      <c r="A3937" s="51"/>
      <c r="B3937" s="51"/>
      <c r="C3937" s="51"/>
      <c r="D3937" s="51"/>
      <c r="E3937" s="51"/>
      <c r="F3937" s="51"/>
      <c r="G3937" s="51"/>
      <c r="H3937" s="51"/>
      <c r="I3937" s="51"/>
      <c r="J3937" s="51"/>
      <c r="K3937" s="51"/>
      <c r="L3937" s="51"/>
      <c r="M3937" s="51"/>
      <c r="N3937" s="51"/>
      <c r="O3937" s="51"/>
      <c r="P3937" s="51"/>
      <c r="Q3937" s="51"/>
      <c r="R3937" s="51"/>
      <c r="S3937" s="51"/>
      <c r="T3937" s="51"/>
      <c r="U3937" s="51"/>
      <c r="V3937" s="51"/>
      <c r="W3937" s="51"/>
      <c r="X3937" s="51"/>
      <c r="Y3937" s="51"/>
      <c r="Z3937" s="51"/>
      <c r="AA3937" s="51"/>
      <c r="AB3937" s="51"/>
      <c r="AC3937" s="51"/>
      <c r="AD3937" s="51"/>
      <c r="AE3937" s="51"/>
      <c r="AF3937" s="51"/>
    </row>
    <row r="3938" spans="1:32">
      <c r="A3938" s="51"/>
      <c r="B3938" s="51"/>
      <c r="C3938" s="51"/>
      <c r="D3938" s="51"/>
      <c r="E3938" s="51"/>
      <c r="F3938" s="51"/>
      <c r="G3938" s="51"/>
      <c r="H3938" s="51"/>
      <c r="I3938" s="51"/>
      <c r="J3938" s="51"/>
      <c r="K3938" s="51"/>
      <c r="L3938" s="51"/>
      <c r="M3938" s="51"/>
      <c r="N3938" s="51"/>
      <c r="O3938" s="51"/>
      <c r="P3938" s="51"/>
      <c r="Q3938" s="51"/>
      <c r="R3938" s="51"/>
      <c r="S3938" s="51"/>
      <c r="T3938" s="51"/>
      <c r="U3938" s="51"/>
      <c r="V3938" s="51"/>
      <c r="W3938" s="51"/>
      <c r="X3938" s="51"/>
      <c r="Y3938" s="51"/>
      <c r="Z3938" s="51"/>
      <c r="AA3938" s="51"/>
      <c r="AB3938" s="51"/>
      <c r="AC3938" s="51"/>
      <c r="AD3938" s="51"/>
      <c r="AE3938" s="51"/>
      <c r="AF3938" s="51"/>
    </row>
    <row r="3939" spans="1:32">
      <c r="A3939" s="51"/>
      <c r="B3939" s="51"/>
      <c r="C3939" s="51"/>
      <c r="D3939" s="51"/>
      <c r="E3939" s="51"/>
      <c r="F3939" s="51"/>
      <c r="G3939" s="51"/>
      <c r="H3939" s="51"/>
      <c r="I3939" s="51"/>
      <c r="J3939" s="51"/>
      <c r="K3939" s="51"/>
      <c r="L3939" s="51"/>
      <c r="M3939" s="51"/>
      <c r="N3939" s="51"/>
      <c r="O3939" s="51"/>
      <c r="P3939" s="51"/>
      <c r="Q3939" s="51"/>
      <c r="R3939" s="51"/>
      <c r="S3939" s="51"/>
      <c r="T3939" s="51"/>
      <c r="U3939" s="51"/>
      <c r="V3939" s="51"/>
      <c r="W3939" s="51"/>
      <c r="X3939" s="51"/>
      <c r="Y3939" s="51"/>
      <c r="Z3939" s="51"/>
      <c r="AA3939" s="51"/>
      <c r="AB3939" s="51"/>
      <c r="AC3939" s="51"/>
      <c r="AD3939" s="51"/>
      <c r="AE3939" s="51"/>
      <c r="AF3939" s="51"/>
    </row>
    <row r="3940" spans="1:32">
      <c r="A3940" s="51"/>
      <c r="B3940" s="51"/>
      <c r="C3940" s="51"/>
      <c r="D3940" s="51"/>
      <c r="E3940" s="51"/>
      <c r="F3940" s="51"/>
      <c r="G3940" s="51"/>
      <c r="H3940" s="51"/>
      <c r="I3940" s="51"/>
      <c r="J3940" s="51"/>
      <c r="K3940" s="51"/>
      <c r="L3940" s="51"/>
      <c r="M3940" s="51"/>
      <c r="N3940" s="51"/>
      <c r="O3940" s="51"/>
      <c r="P3940" s="51"/>
      <c r="Q3940" s="51"/>
      <c r="R3940" s="51"/>
      <c r="S3940" s="51"/>
      <c r="T3940" s="51"/>
      <c r="U3940" s="51"/>
      <c r="V3940" s="51"/>
      <c r="W3940" s="51"/>
      <c r="X3940" s="51"/>
      <c r="Y3940" s="51"/>
      <c r="Z3940" s="51"/>
      <c r="AA3940" s="51"/>
      <c r="AB3940" s="51"/>
      <c r="AC3940" s="51"/>
      <c r="AD3940" s="51"/>
      <c r="AE3940" s="51"/>
      <c r="AF3940" s="51"/>
    </row>
    <row r="3941" spans="1:32">
      <c r="A3941" s="51"/>
      <c r="B3941" s="51"/>
      <c r="C3941" s="51"/>
      <c r="D3941" s="51"/>
      <c r="E3941" s="51"/>
      <c r="F3941" s="51"/>
      <c r="G3941" s="51"/>
      <c r="H3941" s="51"/>
      <c r="I3941" s="51"/>
      <c r="J3941" s="51"/>
      <c r="K3941" s="51"/>
      <c r="L3941" s="51"/>
      <c r="M3941" s="51"/>
      <c r="N3941" s="51"/>
      <c r="O3941" s="51"/>
      <c r="P3941" s="51"/>
      <c r="Q3941" s="51"/>
      <c r="R3941" s="51"/>
      <c r="S3941" s="51"/>
      <c r="T3941" s="51"/>
      <c r="U3941" s="51"/>
      <c r="V3941" s="51"/>
      <c r="W3941" s="51"/>
      <c r="X3941" s="51"/>
      <c r="Y3941" s="51"/>
      <c r="Z3941" s="51"/>
      <c r="AA3941" s="51"/>
      <c r="AB3941" s="51"/>
      <c r="AC3941" s="51"/>
      <c r="AD3941" s="51"/>
      <c r="AE3941" s="51"/>
      <c r="AF3941" s="51"/>
    </row>
    <row r="3942" spans="1:32">
      <c r="A3942" s="51"/>
      <c r="B3942" s="51"/>
      <c r="C3942" s="51"/>
      <c r="D3942" s="51"/>
      <c r="E3942" s="51"/>
      <c r="F3942" s="51"/>
      <c r="G3942" s="51"/>
      <c r="H3942" s="51"/>
      <c r="I3942" s="51"/>
      <c r="J3942" s="51"/>
      <c r="K3942" s="51"/>
      <c r="L3942" s="51"/>
      <c r="M3942" s="51"/>
      <c r="N3942" s="51"/>
      <c r="O3942" s="51"/>
      <c r="P3942" s="51"/>
      <c r="Q3942" s="51"/>
      <c r="R3942" s="51"/>
      <c r="S3942" s="51"/>
      <c r="T3942" s="51"/>
      <c r="U3942" s="51"/>
      <c r="V3942" s="51"/>
      <c r="W3942" s="51"/>
      <c r="X3942" s="51"/>
      <c r="Y3942" s="51"/>
      <c r="Z3942" s="51"/>
      <c r="AA3942" s="51"/>
      <c r="AB3942" s="51"/>
      <c r="AC3942" s="51"/>
      <c r="AD3942" s="51"/>
      <c r="AE3942" s="51"/>
      <c r="AF3942" s="51"/>
    </row>
    <row r="3943" spans="1:32">
      <c r="A3943" s="51"/>
      <c r="B3943" s="51"/>
      <c r="C3943" s="51"/>
      <c r="D3943" s="51"/>
      <c r="E3943" s="51"/>
      <c r="F3943" s="51"/>
      <c r="G3943" s="51"/>
      <c r="H3943" s="51"/>
      <c r="I3943" s="51"/>
      <c r="J3943" s="51"/>
      <c r="K3943" s="51"/>
      <c r="L3943" s="51"/>
      <c r="M3943" s="51"/>
      <c r="N3943" s="51"/>
      <c r="O3943" s="51"/>
      <c r="P3943" s="51"/>
      <c r="Q3943" s="51"/>
      <c r="R3943" s="51"/>
      <c r="S3943" s="51"/>
      <c r="T3943" s="51"/>
      <c r="U3943" s="51"/>
      <c r="V3943" s="51"/>
      <c r="W3943" s="51"/>
      <c r="X3943" s="51"/>
      <c r="Y3943" s="51"/>
      <c r="Z3943" s="51"/>
      <c r="AA3943" s="51"/>
      <c r="AB3943" s="51"/>
      <c r="AC3943" s="51"/>
      <c r="AD3943" s="51"/>
      <c r="AE3943" s="51"/>
      <c r="AF3943" s="51"/>
    </row>
    <row r="3944" spans="1:32">
      <c r="A3944" s="51"/>
      <c r="B3944" s="51"/>
      <c r="C3944" s="51"/>
      <c r="D3944" s="51"/>
      <c r="E3944" s="51"/>
      <c r="F3944" s="51"/>
      <c r="G3944" s="51"/>
      <c r="H3944" s="51"/>
      <c r="I3944" s="51"/>
      <c r="J3944" s="51"/>
      <c r="K3944" s="51"/>
      <c r="L3944" s="51"/>
      <c r="M3944" s="51"/>
      <c r="N3944" s="51"/>
      <c r="O3944" s="51"/>
      <c r="P3944" s="51"/>
      <c r="Q3944" s="51"/>
      <c r="R3944" s="51"/>
      <c r="S3944" s="51"/>
      <c r="T3944" s="51"/>
      <c r="U3944" s="51"/>
      <c r="V3944" s="51"/>
      <c r="W3944" s="51"/>
      <c r="X3944" s="51"/>
      <c r="Y3944" s="51"/>
      <c r="Z3944" s="51"/>
      <c r="AA3944" s="51"/>
      <c r="AB3944" s="51"/>
      <c r="AC3944" s="51"/>
      <c r="AD3944" s="51"/>
      <c r="AE3944" s="51"/>
      <c r="AF3944" s="51"/>
    </row>
    <row r="3945" spans="1:32">
      <c r="A3945" s="51"/>
      <c r="B3945" s="51"/>
      <c r="C3945" s="51"/>
      <c r="D3945" s="51"/>
      <c r="E3945" s="51"/>
      <c r="F3945" s="51"/>
      <c r="G3945" s="51"/>
      <c r="H3945" s="51"/>
      <c r="I3945" s="51"/>
      <c r="J3945" s="51"/>
      <c r="K3945" s="51"/>
      <c r="L3945" s="51"/>
      <c r="M3945" s="51"/>
      <c r="N3945" s="51"/>
      <c r="O3945" s="51"/>
      <c r="P3945" s="51"/>
      <c r="Q3945" s="51"/>
      <c r="R3945" s="51"/>
      <c r="S3945" s="51"/>
      <c r="T3945" s="51"/>
      <c r="U3945" s="51"/>
      <c r="V3945" s="51"/>
      <c r="W3945" s="51"/>
      <c r="X3945" s="51"/>
      <c r="Y3945" s="51"/>
      <c r="Z3945" s="51"/>
      <c r="AA3945" s="51"/>
      <c r="AB3945" s="51"/>
      <c r="AC3945" s="51"/>
      <c r="AD3945" s="51"/>
      <c r="AE3945" s="51"/>
      <c r="AF3945" s="51"/>
    </row>
    <row r="3946" spans="1:32">
      <c r="A3946" s="51"/>
      <c r="B3946" s="51"/>
      <c r="C3946" s="51"/>
      <c r="D3946" s="51"/>
      <c r="E3946" s="51"/>
      <c r="F3946" s="51"/>
      <c r="G3946" s="51"/>
      <c r="H3946" s="51"/>
      <c r="I3946" s="51"/>
      <c r="J3946" s="51"/>
      <c r="K3946" s="51"/>
      <c r="L3946" s="51"/>
      <c r="M3946" s="51"/>
      <c r="N3946" s="51"/>
      <c r="O3946" s="51"/>
      <c r="P3946" s="51"/>
      <c r="Q3946" s="51"/>
      <c r="R3946" s="51"/>
      <c r="S3946" s="51"/>
      <c r="T3946" s="51"/>
      <c r="U3946" s="51"/>
      <c r="V3946" s="51"/>
      <c r="W3946" s="51"/>
      <c r="X3946" s="51"/>
      <c r="Y3946" s="51"/>
      <c r="Z3946" s="51"/>
      <c r="AA3946" s="51"/>
      <c r="AB3946" s="51"/>
      <c r="AC3946" s="51"/>
      <c r="AD3946" s="51"/>
      <c r="AE3946" s="51"/>
      <c r="AF3946" s="51"/>
    </row>
    <row r="3947" spans="1:32">
      <c r="A3947" s="51"/>
      <c r="B3947" s="51"/>
      <c r="C3947" s="51"/>
      <c r="D3947" s="51"/>
      <c r="E3947" s="51"/>
      <c r="F3947" s="51"/>
      <c r="G3947" s="51"/>
      <c r="H3947" s="51"/>
      <c r="I3947" s="51"/>
      <c r="J3947" s="51"/>
      <c r="K3947" s="51"/>
      <c r="L3947" s="51"/>
      <c r="M3947" s="51"/>
      <c r="N3947" s="51"/>
      <c r="O3947" s="51"/>
      <c r="P3947" s="51"/>
      <c r="Q3947" s="51"/>
      <c r="R3947" s="51"/>
      <c r="S3947" s="51"/>
      <c r="T3947" s="51"/>
      <c r="U3947" s="51"/>
      <c r="V3947" s="51"/>
      <c r="W3947" s="51"/>
      <c r="X3947" s="51"/>
      <c r="Y3947" s="51"/>
      <c r="Z3947" s="51"/>
      <c r="AA3947" s="51"/>
      <c r="AB3947" s="51"/>
      <c r="AC3947" s="51"/>
      <c r="AD3947" s="51"/>
      <c r="AE3947" s="51"/>
      <c r="AF3947" s="51"/>
    </row>
    <row r="3948" spans="1:32">
      <c r="A3948" s="51"/>
      <c r="B3948" s="51"/>
      <c r="C3948" s="51"/>
      <c r="D3948" s="51"/>
      <c r="E3948" s="51"/>
      <c r="F3948" s="51"/>
      <c r="G3948" s="51"/>
      <c r="H3948" s="51"/>
      <c r="I3948" s="51"/>
      <c r="J3948" s="51"/>
      <c r="K3948" s="51"/>
      <c r="L3948" s="51"/>
      <c r="M3948" s="51"/>
      <c r="N3948" s="51"/>
      <c r="O3948" s="51"/>
      <c r="P3948" s="51"/>
      <c r="Q3948" s="51"/>
      <c r="R3948" s="51"/>
      <c r="S3948" s="51"/>
      <c r="T3948" s="51"/>
      <c r="U3948" s="51"/>
      <c r="V3948" s="51"/>
      <c r="W3948" s="51"/>
      <c r="X3948" s="51"/>
      <c r="Y3948" s="51"/>
      <c r="Z3948" s="51"/>
      <c r="AA3948" s="51"/>
      <c r="AB3948" s="51"/>
      <c r="AC3948" s="51"/>
      <c r="AD3948" s="51"/>
      <c r="AE3948" s="51"/>
      <c r="AF3948" s="51"/>
    </row>
    <row r="3949" spans="1:32">
      <c r="A3949" s="51"/>
      <c r="B3949" s="51"/>
      <c r="C3949" s="51"/>
      <c r="D3949" s="51"/>
      <c r="E3949" s="51"/>
      <c r="F3949" s="51"/>
      <c r="G3949" s="51"/>
      <c r="H3949" s="51"/>
      <c r="I3949" s="51"/>
      <c r="J3949" s="51"/>
      <c r="K3949" s="51"/>
      <c r="L3949" s="51"/>
      <c r="M3949" s="51"/>
      <c r="N3949" s="51"/>
      <c r="O3949" s="51"/>
      <c r="P3949" s="51"/>
      <c r="Q3949" s="51"/>
      <c r="R3949" s="51"/>
      <c r="S3949" s="51"/>
      <c r="T3949" s="51"/>
      <c r="U3949" s="51"/>
      <c r="V3949" s="51"/>
      <c r="W3949" s="51"/>
      <c r="X3949" s="51"/>
      <c r="Y3949" s="51"/>
      <c r="Z3949" s="51"/>
      <c r="AA3949" s="51"/>
      <c r="AB3949" s="51"/>
      <c r="AC3949" s="51"/>
      <c r="AD3949" s="51"/>
      <c r="AE3949" s="51"/>
      <c r="AF3949" s="51"/>
    </row>
    <row r="3950" spans="1:32">
      <c r="A3950" s="51"/>
      <c r="B3950" s="51"/>
      <c r="C3950" s="51"/>
      <c r="D3950" s="51"/>
      <c r="E3950" s="51"/>
      <c r="F3950" s="51"/>
      <c r="G3950" s="51"/>
      <c r="H3950" s="51"/>
      <c r="I3950" s="51"/>
      <c r="J3950" s="51"/>
      <c r="K3950" s="51"/>
      <c r="L3950" s="51"/>
      <c r="M3950" s="51"/>
      <c r="N3950" s="51"/>
      <c r="O3950" s="51"/>
      <c r="P3950" s="51"/>
      <c r="Q3950" s="51"/>
      <c r="R3950" s="51"/>
      <c r="S3950" s="51"/>
      <c r="T3950" s="51"/>
      <c r="U3950" s="51"/>
      <c r="V3950" s="51"/>
      <c r="W3950" s="51"/>
      <c r="X3950" s="51"/>
      <c r="Y3950" s="51"/>
      <c r="Z3950" s="51"/>
      <c r="AA3950" s="51"/>
      <c r="AB3950" s="51"/>
      <c r="AC3950" s="51"/>
      <c r="AD3950" s="51"/>
      <c r="AE3950" s="51"/>
      <c r="AF3950" s="51"/>
    </row>
    <row r="3951" spans="1:32">
      <c r="A3951" s="51"/>
      <c r="B3951" s="51"/>
      <c r="C3951" s="51"/>
      <c r="D3951" s="51"/>
      <c r="E3951" s="51"/>
      <c r="F3951" s="51"/>
      <c r="G3951" s="51"/>
      <c r="H3951" s="51"/>
      <c r="I3951" s="51"/>
      <c r="J3951" s="51"/>
      <c r="K3951" s="51"/>
      <c r="L3951" s="51"/>
      <c r="M3951" s="51"/>
      <c r="N3951" s="51"/>
      <c r="O3951" s="51"/>
      <c r="P3951" s="51"/>
      <c r="Q3951" s="51"/>
      <c r="R3951" s="51"/>
      <c r="S3951" s="51"/>
      <c r="T3951" s="51"/>
      <c r="U3951" s="51"/>
      <c r="V3951" s="51"/>
      <c r="W3951" s="51"/>
      <c r="X3951" s="51"/>
      <c r="Y3951" s="51"/>
      <c r="Z3951" s="51"/>
      <c r="AA3951" s="51"/>
      <c r="AB3951" s="51"/>
      <c r="AC3951" s="51"/>
      <c r="AD3951" s="51"/>
      <c r="AE3951" s="51"/>
      <c r="AF3951" s="51"/>
    </row>
    <row r="3952" spans="1:32">
      <c r="A3952" s="51"/>
      <c r="B3952" s="51"/>
      <c r="C3952" s="51"/>
      <c r="D3952" s="51"/>
      <c r="E3952" s="51"/>
      <c r="F3952" s="51"/>
      <c r="G3952" s="51"/>
      <c r="H3952" s="51"/>
      <c r="I3952" s="51"/>
      <c r="J3952" s="51"/>
      <c r="K3952" s="51"/>
      <c r="L3952" s="51"/>
      <c r="M3952" s="51"/>
      <c r="N3952" s="51"/>
      <c r="O3952" s="51"/>
      <c r="P3952" s="51"/>
      <c r="Q3952" s="51"/>
      <c r="R3952" s="51"/>
      <c r="S3952" s="51"/>
      <c r="T3952" s="51"/>
      <c r="U3952" s="51"/>
      <c r="V3952" s="51"/>
      <c r="W3952" s="51"/>
      <c r="X3952" s="51"/>
      <c r="Y3952" s="51"/>
      <c r="Z3952" s="51"/>
      <c r="AA3952" s="51"/>
      <c r="AB3952" s="51"/>
      <c r="AC3952" s="51"/>
      <c r="AD3952" s="51"/>
      <c r="AE3952" s="51"/>
      <c r="AF3952" s="51"/>
    </row>
    <row r="3953" spans="1:32">
      <c r="A3953" s="51"/>
      <c r="B3953" s="51"/>
      <c r="C3953" s="51"/>
      <c r="D3953" s="51"/>
      <c r="E3953" s="51"/>
      <c r="F3953" s="51"/>
      <c r="G3953" s="51"/>
      <c r="H3953" s="51"/>
      <c r="I3953" s="51"/>
      <c r="J3953" s="51"/>
      <c r="K3953" s="51"/>
      <c r="L3953" s="51"/>
      <c r="M3953" s="51"/>
      <c r="N3953" s="51"/>
      <c r="O3953" s="51"/>
      <c r="P3953" s="51"/>
      <c r="Q3953" s="51"/>
      <c r="R3953" s="51"/>
      <c r="S3953" s="51"/>
      <c r="T3953" s="51"/>
      <c r="U3953" s="51"/>
      <c r="V3953" s="51"/>
      <c r="W3953" s="51"/>
      <c r="X3953" s="51"/>
      <c r="Y3953" s="51"/>
      <c r="Z3953" s="51"/>
      <c r="AA3953" s="51"/>
      <c r="AB3953" s="51"/>
      <c r="AC3953" s="51"/>
      <c r="AD3953" s="51"/>
      <c r="AE3953" s="51"/>
      <c r="AF3953" s="51"/>
    </row>
    <row r="3954" spans="1:32">
      <c r="A3954" s="51"/>
      <c r="B3954" s="51"/>
      <c r="C3954" s="51"/>
      <c r="D3954" s="51"/>
      <c r="E3954" s="51"/>
      <c r="F3954" s="51"/>
      <c r="G3954" s="51"/>
      <c r="H3954" s="51"/>
      <c r="I3954" s="51"/>
      <c r="J3954" s="51"/>
      <c r="K3954" s="51"/>
      <c r="L3954" s="51"/>
      <c r="M3954" s="51"/>
      <c r="N3954" s="51"/>
      <c r="O3954" s="51"/>
      <c r="P3954" s="51"/>
      <c r="Q3954" s="51"/>
      <c r="R3954" s="51"/>
      <c r="S3954" s="51"/>
      <c r="T3954" s="51"/>
      <c r="U3954" s="51"/>
      <c r="V3954" s="51"/>
      <c r="W3954" s="51"/>
      <c r="X3954" s="51"/>
      <c r="Y3954" s="51"/>
      <c r="Z3954" s="51"/>
      <c r="AA3954" s="51"/>
      <c r="AB3954" s="51"/>
      <c r="AC3954" s="51"/>
      <c r="AD3954" s="51"/>
      <c r="AE3954" s="51"/>
      <c r="AF3954" s="51"/>
    </row>
    <row r="3955" spans="1:32">
      <c r="A3955" s="51"/>
      <c r="B3955" s="51"/>
      <c r="C3955" s="51"/>
      <c r="D3955" s="51"/>
      <c r="E3955" s="51"/>
      <c r="F3955" s="51"/>
      <c r="G3955" s="51"/>
      <c r="H3955" s="51"/>
      <c r="I3955" s="51"/>
      <c r="J3955" s="51"/>
      <c r="K3955" s="51"/>
      <c r="L3955" s="51"/>
      <c r="M3955" s="51"/>
      <c r="N3955" s="51"/>
      <c r="O3955" s="51"/>
      <c r="P3955" s="51"/>
      <c r="Q3955" s="51"/>
      <c r="R3955" s="51"/>
      <c r="S3955" s="51"/>
      <c r="T3955" s="51"/>
      <c r="U3955" s="51"/>
      <c r="V3955" s="51"/>
      <c r="W3955" s="51"/>
      <c r="X3955" s="51"/>
      <c r="Y3955" s="51"/>
      <c r="Z3955" s="51"/>
      <c r="AA3955" s="51"/>
      <c r="AB3955" s="51"/>
      <c r="AC3955" s="51"/>
      <c r="AD3955" s="51"/>
      <c r="AE3955" s="51"/>
      <c r="AF3955" s="51"/>
    </row>
    <row r="3956" spans="1:32">
      <c r="A3956" s="51"/>
      <c r="B3956" s="51"/>
      <c r="C3956" s="51"/>
      <c r="D3956" s="51"/>
      <c r="E3956" s="51"/>
      <c r="F3956" s="51"/>
      <c r="G3956" s="51"/>
      <c r="H3956" s="51"/>
      <c r="I3956" s="51"/>
      <c r="J3956" s="51"/>
      <c r="K3956" s="51"/>
      <c r="L3956" s="51"/>
      <c r="M3956" s="51"/>
      <c r="N3956" s="51"/>
      <c r="O3956" s="51"/>
      <c r="P3956" s="51"/>
      <c r="Q3956" s="51"/>
      <c r="R3956" s="51"/>
      <c r="S3956" s="51"/>
      <c r="T3956" s="51"/>
      <c r="U3956" s="51"/>
      <c r="V3956" s="51"/>
      <c r="W3956" s="51"/>
      <c r="X3956" s="51"/>
      <c r="Y3956" s="51"/>
      <c r="Z3956" s="51"/>
      <c r="AA3956" s="51"/>
      <c r="AB3956" s="51"/>
      <c r="AC3956" s="51"/>
      <c r="AD3956" s="51"/>
      <c r="AE3956" s="51"/>
      <c r="AF3956" s="51"/>
    </row>
    <row r="3957" spans="1:32">
      <c r="A3957" s="51"/>
      <c r="B3957" s="51"/>
      <c r="C3957" s="51"/>
      <c r="D3957" s="51"/>
      <c r="E3957" s="51"/>
      <c r="F3957" s="51"/>
      <c r="G3957" s="51"/>
      <c r="H3957" s="51"/>
      <c r="I3957" s="51"/>
      <c r="J3957" s="51"/>
      <c r="K3957" s="51"/>
      <c r="L3957" s="51"/>
      <c r="M3957" s="51"/>
      <c r="N3957" s="51"/>
      <c r="O3957" s="51"/>
      <c r="P3957" s="51"/>
      <c r="Q3957" s="51"/>
      <c r="R3957" s="51"/>
      <c r="S3957" s="51"/>
      <c r="T3957" s="51"/>
      <c r="U3957" s="51"/>
      <c r="V3957" s="51"/>
      <c r="W3957" s="51"/>
      <c r="X3957" s="51"/>
      <c r="Y3957" s="51"/>
      <c r="Z3957" s="51"/>
      <c r="AA3957" s="51"/>
      <c r="AB3957" s="51"/>
      <c r="AC3957" s="51"/>
      <c r="AD3957" s="51"/>
      <c r="AE3957" s="51"/>
      <c r="AF3957" s="51"/>
    </row>
    <row r="3958" spans="1:32">
      <c r="A3958" s="51"/>
      <c r="B3958" s="51"/>
      <c r="C3958" s="51"/>
      <c r="D3958" s="51"/>
      <c r="E3958" s="51"/>
      <c r="F3958" s="51"/>
      <c r="G3958" s="51"/>
      <c r="H3958" s="51"/>
      <c r="I3958" s="51"/>
      <c r="J3958" s="51"/>
      <c r="K3958" s="51"/>
      <c r="L3958" s="51"/>
      <c r="M3958" s="51"/>
      <c r="N3958" s="51"/>
      <c r="O3958" s="51"/>
      <c r="P3958" s="51"/>
      <c r="Q3958" s="51"/>
      <c r="R3958" s="51"/>
      <c r="S3958" s="51"/>
      <c r="T3958" s="51"/>
      <c r="U3958" s="51"/>
      <c r="V3958" s="51"/>
      <c r="W3958" s="51"/>
      <c r="X3958" s="51"/>
      <c r="Y3958" s="51"/>
      <c r="Z3958" s="51"/>
      <c r="AA3958" s="51"/>
      <c r="AB3958" s="51"/>
      <c r="AC3958" s="51"/>
      <c r="AD3958" s="51"/>
      <c r="AE3958" s="51"/>
      <c r="AF3958" s="51"/>
    </row>
    <row r="3959" spans="1:32">
      <c r="A3959" s="51"/>
      <c r="B3959" s="51"/>
      <c r="C3959" s="51"/>
      <c r="D3959" s="51"/>
      <c r="E3959" s="51"/>
      <c r="F3959" s="51"/>
      <c r="G3959" s="51"/>
      <c r="H3959" s="51"/>
      <c r="I3959" s="51"/>
      <c r="J3959" s="51"/>
      <c r="K3959" s="51"/>
      <c r="L3959" s="51"/>
      <c r="M3959" s="51"/>
      <c r="N3959" s="51"/>
      <c r="O3959" s="51"/>
      <c r="P3959" s="51"/>
      <c r="Q3959" s="51"/>
      <c r="R3959" s="51"/>
      <c r="S3959" s="51"/>
      <c r="T3959" s="51"/>
      <c r="U3959" s="51"/>
      <c r="V3959" s="51"/>
      <c r="W3959" s="51"/>
      <c r="X3959" s="51"/>
      <c r="Y3959" s="51"/>
      <c r="Z3959" s="51"/>
      <c r="AA3959" s="51"/>
      <c r="AB3959" s="51"/>
      <c r="AC3959" s="51"/>
      <c r="AD3959" s="51"/>
      <c r="AE3959" s="51"/>
      <c r="AF3959" s="51"/>
    </row>
    <row r="3960" spans="1:32">
      <c r="A3960" s="51"/>
      <c r="B3960" s="51"/>
      <c r="C3960" s="51"/>
      <c r="D3960" s="51"/>
      <c r="E3960" s="51"/>
      <c r="F3960" s="51"/>
      <c r="G3960" s="51"/>
      <c r="H3960" s="51"/>
      <c r="I3960" s="51"/>
      <c r="J3960" s="51"/>
      <c r="K3960" s="51"/>
      <c r="L3960" s="51"/>
      <c r="M3960" s="51"/>
      <c r="N3960" s="51"/>
      <c r="O3960" s="51"/>
      <c r="P3960" s="51"/>
      <c r="Q3960" s="51"/>
      <c r="R3960" s="51"/>
      <c r="S3960" s="51"/>
      <c r="T3960" s="51"/>
      <c r="U3960" s="51"/>
      <c r="V3960" s="51"/>
      <c r="W3960" s="51"/>
      <c r="X3960" s="51"/>
      <c r="Y3960" s="51"/>
      <c r="Z3960" s="51"/>
      <c r="AA3960" s="51"/>
      <c r="AB3960" s="51"/>
      <c r="AC3960" s="51"/>
      <c r="AD3960" s="51"/>
      <c r="AE3960" s="51"/>
      <c r="AF3960" s="51"/>
    </row>
    <row r="3961" spans="1:32">
      <c r="A3961" s="51"/>
      <c r="B3961" s="51"/>
      <c r="C3961" s="51"/>
      <c r="D3961" s="51"/>
      <c r="E3961" s="51"/>
      <c r="F3961" s="51"/>
      <c r="G3961" s="51"/>
      <c r="H3961" s="51"/>
      <c r="I3961" s="51"/>
      <c r="J3961" s="51"/>
      <c r="K3961" s="51"/>
      <c r="L3961" s="51"/>
      <c r="M3961" s="51"/>
      <c r="N3961" s="51"/>
      <c r="O3961" s="51"/>
      <c r="P3961" s="51"/>
      <c r="Q3961" s="51"/>
      <c r="R3961" s="51"/>
      <c r="S3961" s="51"/>
      <c r="T3961" s="51"/>
      <c r="U3961" s="51"/>
      <c r="V3961" s="51"/>
      <c r="W3961" s="51"/>
      <c r="X3961" s="51"/>
      <c r="Y3961" s="51"/>
      <c r="Z3961" s="51"/>
      <c r="AA3961" s="51"/>
      <c r="AB3961" s="51"/>
      <c r="AC3961" s="51"/>
      <c r="AD3961" s="51"/>
      <c r="AE3961" s="51"/>
      <c r="AF3961" s="51"/>
    </row>
    <row r="3962" spans="1:32">
      <c r="A3962" s="51"/>
      <c r="B3962" s="51"/>
      <c r="C3962" s="51"/>
      <c r="D3962" s="51"/>
      <c r="E3962" s="51"/>
      <c r="F3962" s="51"/>
      <c r="G3962" s="51"/>
      <c r="H3962" s="51"/>
      <c r="I3962" s="51"/>
      <c r="J3962" s="51"/>
      <c r="K3962" s="51"/>
      <c r="L3962" s="51"/>
      <c r="M3962" s="51"/>
      <c r="N3962" s="51"/>
      <c r="O3962" s="51"/>
      <c r="P3962" s="51"/>
      <c r="Q3962" s="51"/>
      <c r="R3962" s="51"/>
      <c r="S3962" s="51"/>
      <c r="T3962" s="51"/>
      <c r="U3962" s="51"/>
      <c r="V3962" s="51"/>
      <c r="W3962" s="51"/>
      <c r="X3962" s="51"/>
      <c r="Y3962" s="51"/>
      <c r="Z3962" s="51"/>
      <c r="AA3962" s="51"/>
      <c r="AB3962" s="51"/>
      <c r="AC3962" s="51"/>
      <c r="AD3962" s="51"/>
      <c r="AE3962" s="51"/>
      <c r="AF3962" s="51"/>
    </row>
    <row r="3963" spans="1:32">
      <c r="A3963" s="51"/>
      <c r="B3963" s="51"/>
      <c r="C3963" s="51"/>
      <c r="D3963" s="51"/>
      <c r="E3963" s="51"/>
      <c r="F3963" s="51"/>
      <c r="G3963" s="51"/>
      <c r="H3963" s="51"/>
      <c r="I3963" s="51"/>
      <c r="J3963" s="51"/>
      <c r="K3963" s="51"/>
      <c r="L3963" s="51"/>
      <c r="M3963" s="51"/>
      <c r="N3963" s="51"/>
      <c r="O3963" s="51"/>
      <c r="P3963" s="51"/>
      <c r="Q3963" s="51"/>
      <c r="R3963" s="51"/>
      <c r="S3963" s="51"/>
      <c r="T3963" s="51"/>
      <c r="U3963" s="51"/>
      <c r="V3963" s="51"/>
      <c r="W3963" s="51"/>
      <c r="X3963" s="51"/>
      <c r="Y3963" s="51"/>
      <c r="Z3963" s="51"/>
      <c r="AA3963" s="51"/>
      <c r="AB3963" s="51"/>
      <c r="AC3963" s="51"/>
      <c r="AD3963" s="51"/>
      <c r="AE3963" s="51"/>
      <c r="AF3963" s="51"/>
    </row>
    <row r="3964" spans="1:32">
      <c r="A3964" s="51"/>
      <c r="B3964" s="51"/>
      <c r="C3964" s="51"/>
      <c r="D3964" s="51"/>
      <c r="E3964" s="51"/>
      <c r="F3964" s="51"/>
      <c r="G3964" s="51"/>
      <c r="H3964" s="51"/>
      <c r="I3964" s="51"/>
      <c r="J3964" s="51"/>
      <c r="K3964" s="51"/>
      <c r="L3964" s="51"/>
      <c r="M3964" s="51"/>
      <c r="N3964" s="51"/>
      <c r="O3964" s="51"/>
      <c r="P3964" s="51"/>
      <c r="Q3964" s="51"/>
      <c r="R3964" s="51"/>
      <c r="S3964" s="51"/>
      <c r="T3964" s="51"/>
      <c r="U3964" s="51"/>
      <c r="V3964" s="51"/>
      <c r="W3964" s="51"/>
      <c r="X3964" s="51"/>
      <c r="Y3964" s="51"/>
      <c r="Z3964" s="51"/>
      <c r="AA3964" s="51"/>
      <c r="AB3964" s="51"/>
      <c r="AC3964" s="51"/>
      <c r="AD3964" s="51"/>
      <c r="AE3964" s="51"/>
      <c r="AF3964" s="51"/>
    </row>
    <row r="3965" spans="1:32">
      <c r="A3965" s="51"/>
      <c r="B3965" s="51"/>
      <c r="C3965" s="51"/>
      <c r="D3965" s="51"/>
      <c r="E3965" s="51"/>
      <c r="F3965" s="51"/>
      <c r="G3965" s="51"/>
      <c r="H3965" s="51"/>
      <c r="I3965" s="51"/>
      <c r="J3965" s="51"/>
      <c r="K3965" s="51"/>
      <c r="L3965" s="51"/>
      <c r="M3965" s="51"/>
      <c r="N3965" s="51"/>
      <c r="O3965" s="51"/>
      <c r="P3965" s="51"/>
      <c r="Q3965" s="51"/>
      <c r="R3965" s="51"/>
      <c r="S3965" s="51"/>
      <c r="T3965" s="51"/>
      <c r="U3965" s="51"/>
      <c r="V3965" s="51"/>
      <c r="W3965" s="51"/>
      <c r="X3965" s="51"/>
      <c r="Y3965" s="51"/>
      <c r="Z3965" s="51"/>
      <c r="AA3965" s="51"/>
      <c r="AB3965" s="51"/>
      <c r="AC3965" s="51"/>
      <c r="AD3965" s="51"/>
      <c r="AE3965" s="51"/>
      <c r="AF3965" s="51"/>
    </row>
    <row r="3966" spans="1:32">
      <c r="A3966" s="51"/>
      <c r="B3966" s="51"/>
      <c r="C3966" s="51"/>
      <c r="D3966" s="51"/>
      <c r="E3966" s="51"/>
      <c r="F3966" s="51"/>
      <c r="G3966" s="51"/>
      <c r="H3966" s="51"/>
      <c r="I3966" s="51"/>
      <c r="J3966" s="51"/>
      <c r="K3966" s="51"/>
      <c r="L3966" s="51"/>
      <c r="M3966" s="51"/>
      <c r="N3966" s="51"/>
      <c r="O3966" s="51"/>
      <c r="P3966" s="51"/>
      <c r="Q3966" s="51"/>
      <c r="R3966" s="51"/>
      <c r="S3966" s="51"/>
      <c r="T3966" s="51"/>
      <c r="U3966" s="51"/>
      <c r="V3966" s="51"/>
      <c r="W3966" s="51"/>
      <c r="X3966" s="51"/>
      <c r="Y3966" s="51"/>
      <c r="Z3966" s="51"/>
      <c r="AA3966" s="51"/>
      <c r="AB3966" s="51"/>
      <c r="AC3966" s="51"/>
      <c r="AD3966" s="51"/>
      <c r="AE3966" s="51"/>
      <c r="AF3966" s="51"/>
    </row>
    <row r="3967" spans="1:32">
      <c r="A3967" s="51"/>
      <c r="B3967" s="51"/>
      <c r="C3967" s="51"/>
      <c r="D3967" s="51"/>
      <c r="E3967" s="51"/>
      <c r="F3967" s="51"/>
      <c r="G3967" s="51"/>
      <c r="H3967" s="51"/>
      <c r="I3967" s="51"/>
      <c r="J3967" s="51"/>
      <c r="K3967" s="51"/>
      <c r="L3967" s="51"/>
      <c r="M3967" s="51"/>
      <c r="N3967" s="51"/>
      <c r="O3967" s="51"/>
      <c r="P3967" s="51"/>
      <c r="Q3967" s="51"/>
      <c r="R3967" s="51"/>
      <c r="S3967" s="51"/>
      <c r="T3967" s="51"/>
      <c r="U3967" s="51"/>
      <c r="V3967" s="51"/>
      <c r="W3967" s="51"/>
      <c r="X3967" s="51"/>
      <c r="Y3967" s="51"/>
      <c r="Z3967" s="51"/>
      <c r="AA3967" s="51"/>
      <c r="AB3967" s="51"/>
      <c r="AC3967" s="51"/>
      <c r="AD3967" s="51"/>
      <c r="AE3967" s="51"/>
      <c r="AF3967" s="51"/>
    </row>
    <row r="3968" spans="1:32">
      <c r="A3968" s="51"/>
      <c r="B3968" s="51"/>
      <c r="C3968" s="51"/>
      <c r="D3968" s="51"/>
      <c r="E3968" s="51"/>
      <c r="F3968" s="51"/>
      <c r="G3968" s="51"/>
      <c r="H3968" s="51"/>
      <c r="I3968" s="51"/>
      <c r="J3968" s="51"/>
      <c r="K3968" s="51"/>
      <c r="L3968" s="51"/>
      <c r="M3968" s="51"/>
      <c r="N3968" s="51"/>
      <c r="O3968" s="51"/>
      <c r="P3968" s="51"/>
      <c r="Q3968" s="51"/>
      <c r="R3968" s="51"/>
      <c r="S3968" s="51"/>
      <c r="T3968" s="51"/>
      <c r="U3968" s="51"/>
      <c r="V3968" s="51"/>
      <c r="W3968" s="51"/>
      <c r="X3968" s="51"/>
      <c r="Y3968" s="51"/>
      <c r="Z3968" s="51"/>
      <c r="AA3968" s="51"/>
      <c r="AB3968" s="51"/>
      <c r="AC3968" s="51"/>
      <c r="AD3968" s="51"/>
      <c r="AE3968" s="51"/>
      <c r="AF3968" s="51"/>
    </row>
    <row r="3969" spans="1:32">
      <c r="A3969" s="51"/>
      <c r="B3969" s="51"/>
      <c r="C3969" s="51"/>
      <c r="D3969" s="51"/>
      <c r="E3969" s="51"/>
      <c r="F3969" s="51"/>
      <c r="G3969" s="51"/>
      <c r="H3969" s="51"/>
      <c r="I3969" s="51"/>
      <c r="J3969" s="51"/>
      <c r="K3969" s="51"/>
      <c r="L3969" s="51"/>
      <c r="M3969" s="51"/>
      <c r="N3969" s="51"/>
      <c r="O3969" s="51"/>
      <c r="P3969" s="51"/>
      <c r="Q3969" s="51"/>
      <c r="R3969" s="51"/>
      <c r="S3969" s="51"/>
      <c r="T3969" s="51"/>
      <c r="U3969" s="51"/>
      <c r="V3969" s="51"/>
      <c r="W3969" s="51"/>
      <c r="X3969" s="51"/>
      <c r="Y3969" s="51"/>
      <c r="Z3969" s="51"/>
      <c r="AA3969" s="51"/>
      <c r="AB3969" s="51"/>
      <c r="AC3969" s="51"/>
      <c r="AD3969" s="51"/>
      <c r="AE3969" s="51"/>
      <c r="AF3969" s="51"/>
    </row>
    <row r="3970" spans="1:32" ht="53.25" customHeight="1">
      <c r="A3970" s="51"/>
      <c r="B3970" s="51"/>
      <c r="C3970" s="51"/>
      <c r="D3970" s="51"/>
      <c r="E3970" s="51"/>
      <c r="F3970" s="51"/>
      <c r="G3970" s="51"/>
      <c r="H3970" s="51"/>
      <c r="I3970" s="51"/>
      <c r="J3970" s="51"/>
      <c r="K3970" s="51"/>
      <c r="L3970" s="51"/>
      <c r="M3970" s="51"/>
      <c r="N3970" s="51"/>
      <c r="O3970" s="51"/>
      <c r="P3970" s="51"/>
      <c r="Q3970" s="51"/>
      <c r="R3970" s="51"/>
      <c r="S3970" s="51"/>
      <c r="T3970" s="51"/>
      <c r="U3970" s="51"/>
      <c r="V3970" s="51"/>
      <c r="W3970" s="51"/>
      <c r="X3970" s="51"/>
      <c r="Y3970" s="51"/>
      <c r="Z3970" s="51"/>
      <c r="AA3970" s="51"/>
      <c r="AB3970" s="51"/>
      <c r="AC3970" s="51"/>
      <c r="AD3970" s="51"/>
      <c r="AE3970" s="51"/>
      <c r="AF3970" s="51"/>
    </row>
    <row r="3971" spans="1:32" ht="13.5" customHeight="1">
      <c r="A3971" s="51"/>
      <c r="B3971" s="51"/>
      <c r="C3971" s="51"/>
      <c r="D3971" s="51"/>
      <c r="E3971" s="51"/>
      <c r="F3971" s="51"/>
      <c r="G3971" s="51"/>
      <c r="H3971" s="51"/>
      <c r="I3971" s="51"/>
      <c r="J3971" s="51"/>
      <c r="K3971" s="51"/>
      <c r="L3971" s="51"/>
      <c r="M3971" s="51"/>
      <c r="N3971" s="51"/>
      <c r="O3971" s="51"/>
      <c r="P3971" s="51"/>
      <c r="Q3971" s="51"/>
      <c r="R3971" s="51"/>
      <c r="S3971" s="51"/>
      <c r="T3971" s="51"/>
      <c r="U3971" s="51"/>
      <c r="V3971" s="51"/>
      <c r="W3971" s="51"/>
      <c r="X3971" s="51"/>
      <c r="Y3971" s="51"/>
      <c r="Z3971" s="51"/>
      <c r="AA3971" s="51"/>
      <c r="AB3971" s="51"/>
      <c r="AC3971" s="51"/>
      <c r="AD3971" s="51"/>
      <c r="AE3971" s="51"/>
      <c r="AF3971" s="51"/>
    </row>
    <row r="3972" spans="1:32" ht="13.5" customHeight="1">
      <c r="A3972" s="51"/>
      <c r="B3972" s="51"/>
      <c r="C3972" s="51"/>
      <c r="D3972" s="51"/>
      <c r="E3972" s="51"/>
      <c r="F3972" s="51"/>
      <c r="G3972" s="51"/>
      <c r="H3972" s="51"/>
      <c r="I3972" s="51"/>
      <c r="J3972" s="51"/>
      <c r="K3972" s="51"/>
      <c r="L3972" s="51"/>
      <c r="M3972" s="51"/>
      <c r="N3972" s="51"/>
      <c r="O3972" s="51"/>
      <c r="P3972" s="51"/>
      <c r="Q3972" s="51"/>
      <c r="R3972" s="51"/>
      <c r="S3972" s="51"/>
      <c r="T3972" s="51"/>
      <c r="U3972" s="51"/>
      <c r="V3972" s="51"/>
      <c r="W3972" s="51"/>
      <c r="X3972" s="51"/>
      <c r="Y3972" s="51"/>
      <c r="Z3972" s="51"/>
      <c r="AA3972" s="51"/>
      <c r="AB3972" s="51"/>
      <c r="AC3972" s="51"/>
      <c r="AD3972" s="51"/>
      <c r="AE3972" s="51"/>
      <c r="AF3972" s="51"/>
    </row>
    <row r="3973" spans="1:32" ht="13.5" customHeight="1">
      <c r="A3973" s="51"/>
      <c r="B3973" s="51"/>
      <c r="C3973" s="51"/>
      <c r="D3973" s="51"/>
      <c r="E3973" s="51"/>
      <c r="F3973" s="51"/>
      <c r="G3973" s="51"/>
      <c r="H3973" s="51"/>
      <c r="I3973" s="51"/>
      <c r="J3973" s="51"/>
      <c r="K3973" s="51"/>
      <c r="L3973" s="51"/>
      <c r="M3973" s="51"/>
      <c r="N3973" s="51"/>
      <c r="O3973" s="51"/>
      <c r="P3973" s="51"/>
      <c r="Q3973" s="51"/>
      <c r="R3973" s="51"/>
      <c r="S3973" s="51"/>
      <c r="T3973" s="51"/>
      <c r="U3973" s="51"/>
      <c r="V3973" s="51"/>
      <c r="W3973" s="51"/>
      <c r="X3973" s="51"/>
      <c r="Y3973" s="51"/>
      <c r="Z3973" s="51"/>
      <c r="AA3973" s="51"/>
      <c r="AB3973" s="51"/>
      <c r="AC3973" s="51"/>
      <c r="AD3973" s="51"/>
      <c r="AE3973" s="51"/>
      <c r="AF3973" s="51"/>
    </row>
    <row r="3974" spans="1:32" ht="13.5" customHeight="1">
      <c r="A3974" s="51"/>
      <c r="B3974" s="51"/>
      <c r="C3974" s="51"/>
      <c r="D3974" s="51"/>
      <c r="E3974" s="51"/>
      <c r="F3974" s="51"/>
      <c r="G3974" s="51"/>
      <c r="H3974" s="51"/>
      <c r="I3974" s="51"/>
      <c r="J3974" s="51"/>
      <c r="K3974" s="51"/>
      <c r="L3974" s="51"/>
      <c r="M3974" s="51"/>
      <c r="N3974" s="51"/>
      <c r="O3974" s="51"/>
      <c r="P3974" s="51"/>
      <c r="Q3974" s="51"/>
      <c r="R3974" s="51"/>
      <c r="S3974" s="51"/>
      <c r="T3974" s="51"/>
      <c r="U3974" s="51"/>
      <c r="V3974" s="51"/>
      <c r="W3974" s="51"/>
      <c r="X3974" s="51"/>
      <c r="Y3974" s="51"/>
      <c r="Z3974" s="51"/>
      <c r="AA3974" s="51"/>
      <c r="AB3974" s="51"/>
      <c r="AC3974" s="51"/>
      <c r="AD3974" s="51"/>
      <c r="AE3974" s="51"/>
      <c r="AF3974" s="51"/>
    </row>
    <row r="3975" spans="1:32" ht="13.5" customHeight="1">
      <c r="A3975" s="51"/>
      <c r="B3975" s="51"/>
      <c r="C3975" s="51"/>
      <c r="D3975" s="51"/>
      <c r="E3975" s="51"/>
      <c r="F3975" s="51"/>
      <c r="G3975" s="51"/>
      <c r="H3975" s="51"/>
      <c r="I3975" s="51"/>
      <c r="J3975" s="51"/>
      <c r="K3975" s="51"/>
      <c r="L3975" s="51"/>
      <c r="M3975" s="51"/>
      <c r="N3975" s="51"/>
      <c r="O3975" s="51"/>
      <c r="P3975" s="51"/>
      <c r="Q3975" s="51"/>
      <c r="R3975" s="51"/>
      <c r="S3975" s="51"/>
      <c r="T3975" s="51"/>
      <c r="U3975" s="51"/>
      <c r="V3975" s="51"/>
      <c r="W3975" s="51"/>
      <c r="X3975" s="51"/>
      <c r="Y3975" s="51"/>
      <c r="Z3975" s="51"/>
      <c r="AA3975" s="51"/>
      <c r="AB3975" s="51"/>
      <c r="AC3975" s="51"/>
      <c r="AD3975" s="51"/>
      <c r="AE3975" s="51"/>
      <c r="AF3975" s="51"/>
    </row>
    <row r="3976" spans="1:32" ht="13.5" customHeight="1">
      <c r="A3976" s="51"/>
      <c r="B3976" s="51"/>
      <c r="C3976" s="51"/>
      <c r="D3976" s="51"/>
      <c r="E3976" s="51"/>
      <c r="F3976" s="51"/>
      <c r="G3976" s="51"/>
      <c r="H3976" s="51"/>
      <c r="I3976" s="51"/>
      <c r="J3976" s="51"/>
      <c r="K3976" s="51"/>
      <c r="L3976" s="51"/>
      <c r="M3976" s="51"/>
      <c r="N3976" s="51"/>
      <c r="O3976" s="51"/>
      <c r="P3976" s="51"/>
      <c r="Q3976" s="51"/>
      <c r="R3976" s="51"/>
      <c r="S3976" s="51"/>
      <c r="T3976" s="51"/>
      <c r="U3976" s="51"/>
      <c r="V3976" s="51"/>
      <c r="W3976" s="51"/>
      <c r="X3976" s="51"/>
      <c r="Y3976" s="51"/>
      <c r="Z3976" s="51"/>
      <c r="AA3976" s="51"/>
      <c r="AB3976" s="51"/>
      <c r="AC3976" s="51"/>
      <c r="AD3976" s="51"/>
      <c r="AE3976" s="51"/>
      <c r="AF3976" s="51"/>
    </row>
    <row r="3977" spans="1:32" ht="13.5" customHeight="1">
      <c r="A3977" s="51"/>
      <c r="B3977" s="51"/>
      <c r="C3977" s="51"/>
      <c r="D3977" s="51"/>
      <c r="E3977" s="51"/>
      <c r="F3977" s="51"/>
      <c r="G3977" s="51"/>
      <c r="H3977" s="51"/>
      <c r="I3977" s="51"/>
      <c r="J3977" s="51"/>
      <c r="K3977" s="51"/>
      <c r="L3977" s="51"/>
      <c r="M3977" s="51"/>
      <c r="N3977" s="51"/>
      <c r="O3977" s="51"/>
      <c r="P3977" s="51"/>
      <c r="Q3977" s="51"/>
      <c r="R3977" s="51"/>
      <c r="S3977" s="51"/>
      <c r="T3977" s="51"/>
      <c r="U3977" s="51"/>
      <c r="V3977" s="51"/>
      <c r="W3977" s="51"/>
      <c r="X3977" s="51"/>
      <c r="Y3977" s="51"/>
      <c r="Z3977" s="51"/>
      <c r="AA3977" s="51"/>
      <c r="AB3977" s="51"/>
      <c r="AC3977" s="51"/>
      <c r="AD3977" s="51"/>
      <c r="AE3977" s="51"/>
      <c r="AF3977" s="51"/>
    </row>
    <row r="3978" spans="1:32" ht="13.5" customHeight="1">
      <c r="A3978" s="51"/>
      <c r="B3978" s="51"/>
      <c r="C3978" s="51"/>
      <c r="D3978" s="51"/>
      <c r="E3978" s="51"/>
      <c r="F3978" s="51"/>
      <c r="G3978" s="51"/>
      <c r="H3978" s="51"/>
      <c r="I3978" s="51"/>
      <c r="J3978" s="51"/>
      <c r="K3978" s="51"/>
      <c r="L3978" s="51"/>
      <c r="M3978" s="51"/>
      <c r="N3978" s="51"/>
      <c r="O3978" s="51"/>
      <c r="P3978" s="51"/>
      <c r="Q3978" s="51"/>
      <c r="R3978" s="51"/>
      <c r="S3978" s="51"/>
      <c r="T3978" s="51"/>
      <c r="U3978" s="51"/>
      <c r="V3978" s="51"/>
      <c r="W3978" s="51"/>
      <c r="X3978" s="51"/>
      <c r="Y3978" s="51"/>
      <c r="Z3978" s="51"/>
      <c r="AA3978" s="51"/>
      <c r="AB3978" s="51"/>
      <c r="AC3978" s="51"/>
      <c r="AD3978" s="51"/>
      <c r="AE3978" s="51"/>
      <c r="AF3978" s="51"/>
    </row>
    <row r="3979" spans="1:32" ht="13.5" customHeight="1">
      <c r="A3979" s="51"/>
      <c r="B3979" s="51"/>
      <c r="C3979" s="51"/>
      <c r="D3979" s="51"/>
      <c r="E3979" s="51"/>
      <c r="F3979" s="51"/>
      <c r="G3979" s="51"/>
      <c r="H3979" s="51"/>
      <c r="I3979" s="51"/>
      <c r="J3979" s="51"/>
      <c r="K3979" s="51"/>
      <c r="L3979" s="51"/>
      <c r="M3979" s="51"/>
      <c r="N3979" s="51"/>
      <c r="O3979" s="51"/>
      <c r="P3979" s="51"/>
      <c r="Q3979" s="51"/>
      <c r="R3979" s="51"/>
      <c r="S3979" s="51"/>
      <c r="T3979" s="51"/>
      <c r="U3979" s="51"/>
      <c r="V3979" s="51"/>
      <c r="W3979" s="51"/>
      <c r="X3979" s="51"/>
      <c r="Y3979" s="51"/>
      <c r="Z3979" s="51"/>
      <c r="AA3979" s="51"/>
      <c r="AB3979" s="51"/>
      <c r="AC3979" s="51"/>
      <c r="AD3979" s="51"/>
      <c r="AE3979" s="51"/>
      <c r="AF3979" s="51"/>
    </row>
    <row r="3980" spans="1:32" ht="13.5" customHeight="1">
      <c r="A3980" s="51"/>
      <c r="B3980" s="51"/>
      <c r="C3980" s="51"/>
      <c r="D3980" s="51"/>
      <c r="E3980" s="51"/>
      <c r="F3980" s="51"/>
      <c r="G3980" s="51"/>
      <c r="H3980" s="51"/>
      <c r="I3980" s="51"/>
      <c r="J3980" s="51"/>
      <c r="K3980" s="51"/>
      <c r="L3980" s="51"/>
      <c r="M3980" s="51"/>
      <c r="N3980" s="51"/>
      <c r="O3980" s="51"/>
      <c r="P3980" s="51"/>
      <c r="Q3980" s="51"/>
      <c r="R3980" s="51"/>
      <c r="S3980" s="51"/>
      <c r="T3980" s="51"/>
      <c r="U3980" s="51"/>
      <c r="V3980" s="51"/>
      <c r="W3980" s="51"/>
      <c r="X3980" s="51"/>
      <c r="Y3980" s="51"/>
      <c r="Z3980" s="51"/>
      <c r="AA3980" s="51"/>
      <c r="AB3980" s="51"/>
      <c r="AC3980" s="51"/>
      <c r="AD3980" s="51"/>
      <c r="AE3980" s="51"/>
      <c r="AF3980" s="51"/>
    </row>
    <row r="3981" spans="1:32" ht="13.5" customHeight="1">
      <c r="A3981" s="51"/>
      <c r="B3981" s="51"/>
      <c r="C3981" s="51"/>
      <c r="D3981" s="51"/>
      <c r="E3981" s="51"/>
      <c r="F3981" s="51"/>
      <c r="G3981" s="51"/>
      <c r="H3981" s="51"/>
      <c r="I3981" s="51"/>
      <c r="J3981" s="51"/>
      <c r="K3981" s="51"/>
      <c r="L3981" s="51"/>
      <c r="M3981" s="51"/>
      <c r="N3981" s="51"/>
      <c r="O3981" s="51"/>
      <c r="P3981" s="51"/>
      <c r="Q3981" s="51"/>
      <c r="R3981" s="51"/>
      <c r="S3981" s="51"/>
      <c r="T3981" s="51"/>
      <c r="U3981" s="51"/>
      <c r="V3981" s="51"/>
      <c r="W3981" s="51"/>
      <c r="X3981" s="51"/>
      <c r="Y3981" s="51"/>
      <c r="Z3981" s="51"/>
      <c r="AA3981" s="51"/>
      <c r="AB3981" s="51"/>
      <c r="AC3981" s="51"/>
      <c r="AD3981" s="51"/>
      <c r="AE3981" s="51"/>
      <c r="AF3981" s="51"/>
    </row>
    <row r="3982" spans="1:32" ht="13.5" customHeight="1">
      <c r="A3982" s="51"/>
      <c r="B3982" s="51"/>
      <c r="C3982" s="51"/>
      <c r="D3982" s="51"/>
      <c r="E3982" s="51"/>
      <c r="F3982" s="51"/>
      <c r="G3982" s="51"/>
      <c r="H3982" s="51"/>
      <c r="I3982" s="51"/>
      <c r="J3982" s="51"/>
      <c r="K3982" s="51"/>
      <c r="L3982" s="51"/>
      <c r="M3982" s="51"/>
      <c r="N3982" s="51"/>
      <c r="O3982" s="51"/>
      <c r="P3982" s="51"/>
      <c r="Q3982" s="51"/>
      <c r="R3982" s="51"/>
      <c r="S3982" s="51"/>
      <c r="T3982" s="51"/>
      <c r="U3982" s="51"/>
      <c r="V3982" s="51"/>
      <c r="W3982" s="51"/>
      <c r="X3982" s="51"/>
      <c r="Y3982" s="51"/>
      <c r="Z3982" s="51"/>
      <c r="AA3982" s="51"/>
      <c r="AB3982" s="51"/>
      <c r="AC3982" s="51"/>
      <c r="AD3982" s="51"/>
      <c r="AE3982" s="51"/>
      <c r="AF3982" s="51"/>
    </row>
    <row r="3983" spans="1:32" ht="13.5" customHeight="1">
      <c r="A3983" s="51"/>
      <c r="B3983" s="51"/>
      <c r="C3983" s="51"/>
      <c r="D3983" s="51"/>
      <c r="E3983" s="51"/>
      <c r="F3983" s="51"/>
      <c r="G3983" s="51"/>
      <c r="H3983" s="51"/>
      <c r="I3983" s="51"/>
      <c r="J3983" s="51"/>
      <c r="K3983" s="51"/>
      <c r="L3983" s="51"/>
      <c r="M3983" s="51"/>
      <c r="N3983" s="51"/>
      <c r="O3983" s="51"/>
      <c r="P3983" s="51"/>
      <c r="Q3983" s="51"/>
      <c r="R3983" s="51"/>
      <c r="S3983" s="51"/>
      <c r="T3983" s="51"/>
      <c r="U3983" s="51"/>
      <c r="V3983" s="51"/>
      <c r="W3983" s="51"/>
      <c r="X3983" s="51"/>
      <c r="Y3983" s="51"/>
      <c r="Z3983" s="51"/>
      <c r="AA3983" s="51"/>
      <c r="AB3983" s="51"/>
      <c r="AC3983" s="51"/>
      <c r="AD3983" s="51"/>
      <c r="AE3983" s="51"/>
      <c r="AF3983" s="51"/>
    </row>
    <row r="3984" spans="1:32" ht="13.5" customHeight="1">
      <c r="A3984" s="51"/>
      <c r="B3984" s="51"/>
      <c r="C3984" s="51"/>
      <c r="D3984" s="51"/>
      <c r="E3984" s="51"/>
      <c r="F3984" s="51"/>
      <c r="G3984" s="51"/>
      <c r="H3984" s="51"/>
      <c r="I3984" s="51"/>
      <c r="J3984" s="51"/>
      <c r="K3984" s="51"/>
      <c r="L3984" s="51"/>
      <c r="M3984" s="51"/>
      <c r="N3984" s="51"/>
      <c r="O3984" s="51"/>
      <c r="P3984" s="51"/>
      <c r="Q3984" s="51"/>
      <c r="R3984" s="51"/>
      <c r="S3984" s="51"/>
      <c r="T3984" s="51"/>
      <c r="U3984" s="51"/>
      <c r="V3984" s="51"/>
      <c r="W3984" s="51"/>
      <c r="X3984" s="51"/>
      <c r="Y3984" s="51"/>
      <c r="Z3984" s="51"/>
      <c r="AA3984" s="51"/>
      <c r="AB3984" s="51"/>
      <c r="AC3984" s="51"/>
      <c r="AD3984" s="51"/>
      <c r="AE3984" s="51"/>
      <c r="AF3984" s="51"/>
    </row>
    <row r="3985" spans="1:32" ht="13.5" customHeight="1">
      <c r="A3985" s="51"/>
      <c r="B3985" s="51"/>
      <c r="C3985" s="51"/>
      <c r="D3985" s="51"/>
      <c r="E3985" s="51"/>
      <c r="F3985" s="51"/>
      <c r="G3985" s="51"/>
      <c r="H3985" s="51"/>
      <c r="I3985" s="51"/>
      <c r="J3985" s="51"/>
      <c r="K3985" s="51"/>
      <c r="L3985" s="51"/>
      <c r="M3985" s="51"/>
      <c r="N3985" s="51"/>
      <c r="O3985" s="51"/>
      <c r="P3985" s="51"/>
      <c r="Q3985" s="51"/>
      <c r="R3985" s="51"/>
      <c r="S3985" s="51"/>
      <c r="T3985" s="51"/>
      <c r="U3985" s="51"/>
      <c r="V3985" s="51"/>
      <c r="W3985" s="51"/>
      <c r="X3985" s="51"/>
      <c r="Y3985" s="51"/>
      <c r="Z3985" s="51"/>
      <c r="AA3985" s="51"/>
      <c r="AB3985" s="51"/>
      <c r="AC3985" s="51"/>
      <c r="AD3985" s="51"/>
      <c r="AE3985" s="51"/>
      <c r="AF3985" s="51"/>
    </row>
    <row r="3986" spans="1:32" ht="13.5" customHeight="1">
      <c r="A3986" s="51"/>
      <c r="B3986" s="51"/>
      <c r="C3986" s="51"/>
      <c r="D3986" s="51"/>
      <c r="E3986" s="51"/>
      <c r="F3986" s="51"/>
      <c r="G3986" s="51"/>
      <c r="H3986" s="51"/>
      <c r="I3986" s="51"/>
      <c r="J3986" s="51"/>
      <c r="K3986" s="51"/>
      <c r="L3986" s="51"/>
      <c r="M3986" s="51"/>
      <c r="N3986" s="51"/>
      <c r="O3986" s="51"/>
      <c r="P3986" s="51"/>
      <c r="Q3986" s="51"/>
      <c r="R3986" s="51"/>
      <c r="S3986" s="51"/>
      <c r="T3986" s="51"/>
      <c r="U3986" s="51"/>
      <c r="V3986" s="51"/>
      <c r="W3986" s="51"/>
      <c r="X3986" s="51"/>
      <c r="Y3986" s="51"/>
      <c r="Z3986" s="51"/>
      <c r="AA3986" s="51"/>
      <c r="AB3986" s="51"/>
      <c r="AC3986" s="51"/>
      <c r="AD3986" s="51"/>
      <c r="AE3986" s="51"/>
      <c r="AF3986" s="51"/>
    </row>
    <row r="3987" spans="1:32" ht="13.5" customHeight="1">
      <c r="A3987" s="51"/>
      <c r="B3987" s="51"/>
      <c r="C3987" s="51"/>
      <c r="D3987" s="51"/>
      <c r="E3987" s="51"/>
      <c r="F3987" s="51"/>
      <c r="G3987" s="51"/>
      <c r="H3987" s="51"/>
      <c r="I3987" s="51"/>
      <c r="J3987" s="51"/>
      <c r="K3987" s="51"/>
      <c r="L3987" s="51"/>
      <c r="M3987" s="51"/>
      <c r="N3987" s="51"/>
      <c r="O3987" s="51"/>
      <c r="P3987" s="51"/>
      <c r="Q3987" s="51"/>
      <c r="R3987" s="51"/>
      <c r="S3987" s="51"/>
      <c r="T3987" s="51"/>
      <c r="U3987" s="51"/>
      <c r="V3987" s="51"/>
      <c r="W3987" s="51"/>
      <c r="X3987" s="51"/>
      <c r="Y3987" s="51"/>
      <c r="Z3987" s="51"/>
      <c r="AA3987" s="51"/>
      <c r="AB3987" s="51"/>
      <c r="AC3987" s="51"/>
      <c r="AD3987" s="51"/>
      <c r="AE3987" s="51"/>
      <c r="AF3987" s="51"/>
    </row>
    <row r="3988" spans="1:32" ht="13.5" customHeight="1">
      <c r="A3988" s="51"/>
      <c r="B3988" s="51"/>
      <c r="C3988" s="51"/>
      <c r="D3988" s="51"/>
      <c r="E3988" s="51"/>
      <c r="F3988" s="51"/>
      <c r="G3988" s="51"/>
      <c r="H3988" s="51"/>
      <c r="I3988" s="51"/>
      <c r="J3988" s="51"/>
      <c r="K3988" s="51"/>
      <c r="L3988" s="51"/>
      <c r="M3988" s="51"/>
      <c r="N3988" s="51"/>
      <c r="O3988" s="51"/>
      <c r="P3988" s="51"/>
      <c r="Q3988" s="51"/>
      <c r="R3988" s="51"/>
      <c r="S3988" s="51"/>
      <c r="T3988" s="51"/>
      <c r="U3988" s="51"/>
      <c r="V3988" s="51"/>
      <c r="W3988" s="51"/>
      <c r="X3988" s="51"/>
      <c r="Y3988" s="51"/>
      <c r="Z3988" s="51"/>
      <c r="AA3988" s="51"/>
      <c r="AB3988" s="51"/>
      <c r="AC3988" s="51"/>
      <c r="AD3988" s="51"/>
      <c r="AE3988" s="51"/>
      <c r="AF3988" s="51"/>
    </row>
    <row r="3989" spans="1:32" ht="13.5" customHeight="1">
      <c r="A3989" s="51"/>
      <c r="B3989" s="51"/>
      <c r="C3989" s="51"/>
      <c r="D3989" s="51"/>
      <c r="E3989" s="51"/>
      <c r="F3989" s="51"/>
      <c r="G3989" s="51"/>
      <c r="H3989" s="51"/>
      <c r="I3989" s="51"/>
      <c r="J3989" s="51"/>
      <c r="K3989" s="51"/>
      <c r="L3989" s="51"/>
      <c r="M3989" s="51"/>
      <c r="N3989" s="51"/>
      <c r="O3989" s="51"/>
      <c r="P3989" s="51"/>
      <c r="Q3989" s="51"/>
      <c r="R3989" s="51"/>
      <c r="S3989" s="51"/>
      <c r="T3989" s="51"/>
      <c r="U3989" s="51"/>
      <c r="V3989" s="51"/>
      <c r="W3989" s="51"/>
      <c r="X3989" s="51"/>
      <c r="Y3989" s="51"/>
      <c r="Z3989" s="51"/>
      <c r="AA3989" s="51"/>
      <c r="AB3989" s="51"/>
      <c r="AC3989" s="51"/>
      <c r="AD3989" s="51"/>
      <c r="AE3989" s="51"/>
      <c r="AF3989" s="51"/>
    </row>
  </sheetData>
  <sheetProtection sheet="1" objects="1" scenarios="1"/>
  <mergeCells count="18">
    <mergeCell ref="C33:G33"/>
    <mergeCell ref="I5:I6"/>
    <mergeCell ref="J5:J6"/>
    <mergeCell ref="C29:N29"/>
    <mergeCell ref="B23:O23"/>
    <mergeCell ref="B16:O16"/>
    <mergeCell ref="B19:O19"/>
    <mergeCell ref="B13:O13"/>
    <mergeCell ref="B10:O10"/>
    <mergeCell ref="B7:O7"/>
    <mergeCell ref="B1:O1"/>
    <mergeCell ref="M5:O5"/>
    <mergeCell ref="B5:B6"/>
    <mergeCell ref="C5:C6"/>
    <mergeCell ref="L5:L6"/>
    <mergeCell ref="K5:K6"/>
    <mergeCell ref="B3:O3"/>
    <mergeCell ref="D5:H5"/>
  </mergeCells>
  <phoneticPr fontId="0" type="noConversion"/>
  <conditionalFormatting sqref="D27">
    <cfRule type="cellIs" dxfId="69" priority="1" operator="lessThan">
      <formula>0.5</formula>
    </cfRule>
  </conditionalFormatting>
  <hyperlinks>
    <hyperlink ref="C33:G33" r:id="rId1" display="See www.energystar.gov for information on other ENERGY STAR products."/>
  </hyperlinks>
  <printOptions horizontalCentered="1"/>
  <pageMargins left="0.5" right="0.5" top="0.6" bottom="0.6" header="0.25" footer="0.25"/>
  <pageSetup scale="72" orientation="landscape" r:id="rId2"/>
  <headerFooter alignWithMargins="0"/>
  <ignoredErrors>
    <ignoredError sqref="D28 I28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  <pageSetUpPr fitToPage="1"/>
  </sheetPr>
  <dimension ref="A1:M50"/>
  <sheetViews>
    <sheetView showGridLines="0" showRowColHeaders="0" zoomScaleNormal="100" zoomScaleSheetLayoutView="85" workbookViewId="0">
      <selection activeCell="A3" sqref="A3"/>
    </sheetView>
  </sheetViews>
  <sheetFormatPr defaultColWidth="27.28515625" defaultRowHeight="12"/>
  <cols>
    <col min="1" max="1" width="3.7109375" style="134" customWidth="1"/>
    <col min="2" max="2" width="30.7109375" style="130" customWidth="1"/>
    <col min="3" max="3" width="19.7109375" style="131" customWidth="1"/>
    <col min="4" max="4" width="19.7109375" style="108" customWidth="1"/>
    <col min="5" max="8" width="19.7109375" style="128" customWidth="1"/>
    <col min="9" max="9" width="18.7109375" style="138" customWidth="1"/>
    <col min="10" max="10" width="18.7109375" style="114" customWidth="1"/>
    <col min="11" max="11" width="17.7109375" style="114" customWidth="1"/>
    <col min="12" max="13" width="27.28515625" style="114" customWidth="1"/>
    <col min="14" max="16384" width="27.28515625" style="108"/>
  </cols>
  <sheetData>
    <row r="1" spans="1:13" s="104" customFormat="1" ht="30" customHeight="1">
      <c r="A1" s="98" t="s">
        <v>196</v>
      </c>
      <c r="B1" s="120"/>
      <c r="C1" s="121"/>
      <c r="D1" s="121"/>
    </row>
    <row r="2" spans="1:13" ht="22.5" customHeight="1">
      <c r="A2" s="61" t="s">
        <v>190</v>
      </c>
      <c r="B2" s="123"/>
      <c r="C2" s="124"/>
      <c r="D2" s="106"/>
      <c r="E2" s="106"/>
      <c r="F2" s="106"/>
      <c r="G2" s="107"/>
      <c r="H2" s="107"/>
      <c r="I2" s="107"/>
      <c r="J2" s="107"/>
      <c r="K2" s="107"/>
      <c r="L2" s="107"/>
      <c r="M2" s="107"/>
    </row>
    <row r="3" spans="1:13" ht="12.75">
      <c r="A3" s="127"/>
      <c r="B3" s="499"/>
      <c r="C3" s="497" t="s">
        <v>112</v>
      </c>
      <c r="D3" s="498"/>
      <c r="E3" s="497" t="s">
        <v>110</v>
      </c>
      <c r="F3" s="274"/>
      <c r="G3" s="275"/>
      <c r="H3" s="275"/>
      <c r="I3" s="107"/>
      <c r="J3" s="107"/>
      <c r="K3" s="107"/>
      <c r="L3" s="107"/>
      <c r="M3" s="107"/>
    </row>
    <row r="4" spans="1:13">
      <c r="A4" s="127"/>
      <c r="B4" s="500"/>
      <c r="C4" s="272" t="s">
        <v>2</v>
      </c>
      <c r="D4" s="272" t="s">
        <v>3</v>
      </c>
      <c r="E4" s="497"/>
      <c r="F4" s="274"/>
      <c r="G4" s="275"/>
      <c r="H4" s="275"/>
      <c r="I4" s="107"/>
      <c r="J4" s="107"/>
      <c r="K4" s="107"/>
      <c r="L4" s="107"/>
      <c r="M4" s="107"/>
    </row>
    <row r="5" spans="1:13">
      <c r="A5" s="127"/>
      <c r="B5" s="145" t="s">
        <v>82</v>
      </c>
      <c r="C5" s="147">
        <v>0.36</v>
      </c>
      <c r="D5" s="147">
        <v>0.78</v>
      </c>
      <c r="E5" s="147">
        <f>INPUTS!E12</f>
        <v>0.36</v>
      </c>
      <c r="F5" s="274"/>
      <c r="G5" s="275"/>
      <c r="H5" s="275"/>
      <c r="I5" s="107"/>
      <c r="J5" s="107"/>
      <c r="K5" s="107"/>
      <c r="L5" s="107"/>
      <c r="M5" s="107"/>
    </row>
    <row r="6" spans="1:13">
      <c r="A6" s="127"/>
      <c r="B6" s="145" t="s">
        <v>111</v>
      </c>
      <c r="C6" s="147">
        <v>0.08</v>
      </c>
      <c r="D6" s="147">
        <v>0.15</v>
      </c>
      <c r="E6" s="147">
        <f>INPUTS!F12</f>
        <v>0.08</v>
      </c>
      <c r="F6" s="274"/>
      <c r="G6" s="275"/>
      <c r="H6" s="275"/>
      <c r="I6" s="107"/>
      <c r="J6" s="107"/>
      <c r="K6" s="107"/>
      <c r="L6" s="107"/>
      <c r="M6" s="107"/>
    </row>
    <row r="7" spans="1:13" s="75" customFormat="1" ht="33" customHeight="1">
      <c r="A7" s="61" t="s">
        <v>167</v>
      </c>
      <c r="B7" s="99"/>
      <c r="C7" s="101"/>
      <c r="D7" s="102"/>
      <c r="E7" s="277"/>
      <c r="F7" s="278"/>
      <c r="G7" s="279"/>
      <c r="H7" s="280"/>
      <c r="I7" s="79"/>
    </row>
    <row r="8" spans="1:13" ht="12.75">
      <c r="A8" s="108"/>
      <c r="B8" s="508" t="s">
        <v>215</v>
      </c>
      <c r="C8" s="506" t="s">
        <v>70</v>
      </c>
      <c r="D8" s="507"/>
      <c r="E8" s="507"/>
      <c r="F8" s="506" t="s">
        <v>69</v>
      </c>
      <c r="G8" s="507"/>
      <c r="H8" s="507"/>
    </row>
    <row r="9" spans="1:13">
      <c r="A9" s="108"/>
      <c r="B9" s="509"/>
      <c r="C9" s="272" t="s">
        <v>81</v>
      </c>
      <c r="D9" s="272" t="s">
        <v>74</v>
      </c>
      <c r="E9" s="272" t="s">
        <v>75</v>
      </c>
      <c r="F9" s="272" t="s">
        <v>81</v>
      </c>
      <c r="G9" s="272" t="s">
        <v>74</v>
      </c>
      <c r="H9" s="272" t="s">
        <v>75</v>
      </c>
    </row>
    <row r="10" spans="1:13">
      <c r="A10" s="108"/>
      <c r="B10" s="141" t="s">
        <v>193</v>
      </c>
      <c r="C10" s="404">
        <v>33.799999999999997</v>
      </c>
      <c r="D10" s="404">
        <v>2.0299999999999998</v>
      </c>
      <c r="E10" s="404">
        <v>1.01</v>
      </c>
      <c r="F10" s="404">
        <v>15.45</v>
      </c>
      <c r="G10" s="404">
        <v>1.27</v>
      </c>
      <c r="H10" s="404">
        <v>0.78</v>
      </c>
      <c r="I10" s="395"/>
    </row>
    <row r="11" spans="1:13">
      <c r="A11" s="108"/>
      <c r="B11" s="141" t="s">
        <v>194</v>
      </c>
      <c r="C11" s="404">
        <v>48.11</v>
      </c>
      <c r="D11" s="404">
        <v>2.31</v>
      </c>
      <c r="E11" s="404">
        <v>0.96</v>
      </c>
      <c r="F11" s="404">
        <v>27.11</v>
      </c>
      <c r="G11" s="404">
        <v>1.8</v>
      </c>
      <c r="H11" s="404">
        <v>0.81</v>
      </c>
    </row>
    <row r="12" spans="1:13">
      <c r="A12" s="108"/>
      <c r="B12" s="141" t="s">
        <v>195</v>
      </c>
      <c r="C12" s="404">
        <v>53.04</v>
      </c>
      <c r="D12" s="404">
        <v>2.7</v>
      </c>
      <c r="E12" s="404">
        <v>1.07</v>
      </c>
      <c r="F12" s="404">
        <v>31.54</v>
      </c>
      <c r="G12" s="404">
        <v>2.4700000000000002</v>
      </c>
      <c r="H12" s="404">
        <v>0.87</v>
      </c>
    </row>
    <row r="13" spans="1:13">
      <c r="A13" s="108"/>
      <c r="B13" s="141" t="s">
        <v>13</v>
      </c>
      <c r="C13" s="240">
        <f>VLOOKUP(INPUTS!$D$12,$B$10:$H$12,2,FALSE)</f>
        <v>48.11</v>
      </c>
      <c r="D13" s="240">
        <f>VLOOKUP(INPUTS!$D$12,$B$10:$H$12,3,FALSE)</f>
        <v>2.31</v>
      </c>
      <c r="E13" s="240">
        <f>VLOOKUP(INPUTS!$D$12,$B$10:$H$12,4,FALSE)</f>
        <v>0.96</v>
      </c>
      <c r="F13" s="240">
        <f>VLOOKUP(INPUTS!$D$12,$B$10:$H$12,5,FALSE)</f>
        <v>27.11</v>
      </c>
      <c r="G13" s="240">
        <f>VLOOKUP(INPUTS!$D$12,$B$10:$H$12,6,FALSE)</f>
        <v>1.8</v>
      </c>
      <c r="H13" s="240">
        <f>VLOOKUP(INPUTS!$D$12,$B$10:$H$12,7,FALSE)</f>
        <v>0.81</v>
      </c>
    </row>
    <row r="14" spans="1:13" ht="13.5" customHeight="1">
      <c r="A14" s="62"/>
      <c r="B14" s="7"/>
      <c r="C14" s="132"/>
      <c r="D14" s="132"/>
      <c r="E14" s="133"/>
      <c r="F14" s="274"/>
      <c r="G14" s="275"/>
      <c r="H14" s="275"/>
      <c r="I14" s="107"/>
      <c r="J14" s="107"/>
      <c r="K14" s="107"/>
      <c r="L14" s="107"/>
      <c r="M14" s="107"/>
    </row>
    <row r="15" spans="1:13" ht="12.75" customHeight="1">
      <c r="A15" s="108"/>
      <c r="B15" s="501" t="s">
        <v>324</v>
      </c>
      <c r="C15" s="503" t="s">
        <v>198</v>
      </c>
      <c r="D15" s="504"/>
      <c r="E15" s="505"/>
      <c r="F15" s="503" t="s">
        <v>199</v>
      </c>
      <c r="G15" s="504"/>
      <c r="H15" s="505"/>
      <c r="I15" s="242"/>
      <c r="J15" s="242"/>
      <c r="K15" s="242"/>
      <c r="L15" s="107"/>
      <c r="M15" s="107"/>
    </row>
    <row r="16" spans="1:13" ht="12" customHeight="1">
      <c r="A16" s="108"/>
      <c r="B16" s="502"/>
      <c r="C16" s="272" t="s">
        <v>80</v>
      </c>
      <c r="D16" s="272" t="s">
        <v>72</v>
      </c>
      <c r="E16" s="272" t="s">
        <v>73</v>
      </c>
      <c r="F16" s="272" t="s">
        <v>80</v>
      </c>
      <c r="G16" s="272" t="s">
        <v>72</v>
      </c>
      <c r="H16" s="272" t="s">
        <v>73</v>
      </c>
      <c r="I16" s="242"/>
      <c r="J16" s="242"/>
      <c r="K16" s="242"/>
      <c r="L16" s="107"/>
      <c r="M16" s="107"/>
    </row>
    <row r="17" spans="1:13">
      <c r="A17" s="108"/>
      <c r="B17" s="146" t="s">
        <v>76</v>
      </c>
      <c r="C17" s="191">
        <v>803</v>
      </c>
      <c r="D17" s="191">
        <v>1104</v>
      </c>
      <c r="E17" s="191">
        <v>6854</v>
      </c>
      <c r="F17" s="191">
        <v>1059</v>
      </c>
      <c r="G17" s="191">
        <v>1241</v>
      </c>
      <c r="H17" s="191">
        <v>6461</v>
      </c>
      <c r="I17" s="108"/>
      <c r="J17" s="108"/>
      <c r="K17" s="242"/>
      <c r="L17" s="107"/>
      <c r="M17" s="107"/>
    </row>
    <row r="18" spans="1:13">
      <c r="A18" s="108"/>
      <c r="B18" s="146" t="s">
        <v>77</v>
      </c>
      <c r="C18" s="191">
        <v>1906</v>
      </c>
      <c r="D18" s="191">
        <v>0</v>
      </c>
      <c r="E18" s="191">
        <v>6854</v>
      </c>
      <c r="F18" s="191">
        <v>2300</v>
      </c>
      <c r="G18" s="191">
        <v>0</v>
      </c>
      <c r="H18" s="191">
        <v>6461</v>
      </c>
      <c r="I18" s="108"/>
      <c r="J18" s="108"/>
      <c r="K18" s="108"/>
      <c r="L18" s="107"/>
      <c r="M18" s="107"/>
    </row>
    <row r="19" spans="1:13">
      <c r="A19" s="108"/>
      <c r="B19" s="146" t="s">
        <v>78</v>
      </c>
      <c r="C19" s="191">
        <v>803</v>
      </c>
      <c r="D19" s="191">
        <v>7957</v>
      </c>
      <c r="E19" s="191">
        <v>0</v>
      </c>
      <c r="F19" s="191">
        <v>1059</v>
      </c>
      <c r="G19" s="191">
        <v>7702</v>
      </c>
      <c r="H19" s="191">
        <v>0</v>
      </c>
      <c r="I19" s="108"/>
      <c r="J19" s="242"/>
      <c r="K19" s="242"/>
      <c r="L19" s="107"/>
      <c r="M19" s="107"/>
    </row>
    <row r="20" spans="1:13">
      <c r="A20" s="108"/>
      <c r="B20" s="146" t="s">
        <v>79</v>
      </c>
      <c r="C20" s="191">
        <v>8760</v>
      </c>
      <c r="D20" s="191">
        <v>0</v>
      </c>
      <c r="E20" s="191">
        <v>0</v>
      </c>
      <c r="F20" s="191">
        <v>8760</v>
      </c>
      <c r="G20" s="191">
        <v>0</v>
      </c>
      <c r="H20" s="191">
        <v>0</v>
      </c>
      <c r="I20" s="242"/>
      <c r="J20" s="242"/>
      <c r="K20" s="242"/>
      <c r="L20" s="107"/>
      <c r="M20" s="107"/>
    </row>
    <row r="21" spans="1:13">
      <c r="A21" s="108"/>
      <c r="B21" s="243"/>
      <c r="C21" s="244"/>
      <c r="D21" s="244"/>
      <c r="E21" s="244"/>
      <c r="F21" s="245"/>
      <c r="G21" s="242"/>
      <c r="H21" s="242"/>
      <c r="I21" s="242"/>
      <c r="J21" s="242"/>
      <c r="K21" s="242"/>
      <c r="L21" s="107"/>
      <c r="M21" s="107"/>
    </row>
    <row r="22" spans="1:13">
      <c r="A22" s="108"/>
      <c r="B22" s="146"/>
      <c r="C22" s="272" t="s">
        <v>80</v>
      </c>
      <c r="D22" s="272" t="s">
        <v>72</v>
      </c>
      <c r="E22" s="272" t="s">
        <v>73</v>
      </c>
      <c r="F22" s="242"/>
      <c r="G22" s="242"/>
      <c r="H22" s="242"/>
      <c r="I22" s="242"/>
      <c r="J22" s="242"/>
      <c r="K22" s="242"/>
      <c r="L22" s="107"/>
      <c r="M22" s="107"/>
    </row>
    <row r="23" spans="1:13" ht="24">
      <c r="A23" s="108"/>
      <c r="B23" s="234" t="s">
        <v>200</v>
      </c>
      <c r="C23" s="241">
        <f>IF('General Assumptions'!C3=1,E$5*E$6*C17+E$5*(1-E$6)*C18+(1-E$5)*E$6*C19+(1-E$5)*(1-E$6)*C20,E$5*E$6*F17+E$5*(1-E$6)*F18+(1-E$5)*E$6*F19+(1-E$5)*(1-E$6)*F20)</f>
        <v>5853.3951999999999</v>
      </c>
      <c r="D23" s="241">
        <f>IF('General Assumptions'!C3=1,E$5*E$6*D17+E$5*(1-E$6)*D18+(1-E$5)*E$6*D19+(1-E$5)*(1-E$6)*D20,E$5*E$6*G17+E$5*(1-E$6)*G18+(1-E$5)*E$6*G19+(1-E$5)*(1-E$6)*G20)</f>
        <v>439.19360000000006</v>
      </c>
      <c r="E23" s="241">
        <f>IF('General Assumptions'!C3=1,E$5*E$6*E17+E$5*(1-E$6)*E18+(1-E$5)*E$6*E19+(1-E$5)*(1-E$6)*E20,E$5*E$6*H17+E$5*(1-E$6)*H18+(1-E$5)*E$6*H19+(1-E$5)*(1-E$6)*H20)</f>
        <v>2467.44</v>
      </c>
      <c r="F23" s="242"/>
      <c r="G23" s="276"/>
      <c r="H23" s="276"/>
      <c r="I23" s="108"/>
      <c r="J23" s="242"/>
      <c r="K23" s="242"/>
      <c r="L23" s="107"/>
      <c r="M23" s="107"/>
    </row>
    <row r="24" spans="1:13">
      <c r="A24" s="108"/>
      <c r="B24" s="246"/>
      <c r="C24" s="86"/>
      <c r="D24" s="86"/>
      <c r="E24" s="86"/>
      <c r="F24" s="242"/>
      <c r="G24" s="276"/>
      <c r="H24" s="276"/>
      <c r="I24" s="108"/>
      <c r="J24" s="242"/>
      <c r="K24" s="242"/>
      <c r="L24" s="107"/>
      <c r="M24" s="107"/>
    </row>
    <row r="25" spans="1:13">
      <c r="A25" s="108"/>
      <c r="B25" s="247" t="s">
        <v>168</v>
      </c>
      <c r="C25" s="394">
        <v>4</v>
      </c>
      <c r="D25" s="86"/>
      <c r="E25" s="86"/>
      <c r="F25" s="242"/>
      <c r="G25" s="276"/>
      <c r="H25" s="276"/>
      <c r="I25" s="108"/>
      <c r="J25" s="242"/>
      <c r="K25" s="242"/>
      <c r="L25" s="107"/>
      <c r="M25" s="107"/>
    </row>
    <row r="26" spans="1:13" s="75" customFormat="1" ht="33" customHeight="1">
      <c r="A26" s="61" t="s">
        <v>122</v>
      </c>
      <c r="B26" s="248"/>
      <c r="C26" s="249"/>
      <c r="D26" s="250"/>
      <c r="E26" s="78"/>
      <c r="H26" s="79"/>
      <c r="I26" s="79"/>
      <c r="K26" s="242"/>
    </row>
    <row r="27" spans="1:13">
      <c r="A27" s="108"/>
      <c r="B27" s="141" t="s">
        <v>70</v>
      </c>
      <c r="C27" s="385" t="s">
        <v>69</v>
      </c>
      <c r="D27" s="385" t="s">
        <v>71</v>
      </c>
      <c r="E27" s="106"/>
      <c r="F27" s="106"/>
      <c r="G27" s="108"/>
      <c r="H27" s="107"/>
      <c r="I27" s="107"/>
      <c r="J27" s="107"/>
      <c r="K27" s="242"/>
      <c r="L27" s="107"/>
      <c r="M27" s="107"/>
    </row>
    <row r="28" spans="1:13">
      <c r="A28" s="115"/>
      <c r="B28" s="144">
        <f>IF(INPUTS!C12=0,0,(C23*C13+D23*D13+E23*E13)/1000)</f>
        <v>0</v>
      </c>
      <c r="C28" s="144">
        <f>IF(INPUTS!C12=0,0,(C23*F13+D23*G13+E23*H13)/1000)</f>
        <v>0</v>
      </c>
      <c r="D28" s="144">
        <f>B28-C28</f>
        <v>0</v>
      </c>
      <c r="E28" s="105"/>
      <c r="F28" s="86"/>
      <c r="G28" s="86"/>
      <c r="H28" s="86"/>
      <c r="I28" s="107"/>
      <c r="J28" s="107"/>
      <c r="K28" s="75"/>
      <c r="L28" s="107"/>
      <c r="M28" s="107"/>
    </row>
    <row r="29" spans="1:13" s="75" customFormat="1" ht="33" customHeight="1">
      <c r="A29" s="61" t="s">
        <v>145</v>
      </c>
      <c r="B29" s="99"/>
      <c r="C29" s="101"/>
      <c r="D29" s="80"/>
      <c r="E29" s="78"/>
      <c r="G29" s="79"/>
      <c r="H29" s="79"/>
      <c r="I29" s="79"/>
    </row>
    <row r="30" spans="1:13">
      <c r="A30" s="108"/>
      <c r="B30" s="141" t="s">
        <v>141</v>
      </c>
      <c r="C30" s="144">
        <f>D28*'General Assumptions'!D$65</f>
        <v>0</v>
      </c>
      <c r="D30" s="143" t="s">
        <v>144</v>
      </c>
      <c r="E30" s="106"/>
      <c r="F30" s="106"/>
      <c r="G30" s="114"/>
      <c r="H30" s="114"/>
      <c r="I30" s="114"/>
    </row>
    <row r="31" spans="1:13">
      <c r="A31" s="115"/>
      <c r="B31" s="141" t="s">
        <v>142</v>
      </c>
      <c r="C31" s="144">
        <f>C30*C25</f>
        <v>0</v>
      </c>
      <c r="D31" s="143" t="s">
        <v>144</v>
      </c>
      <c r="E31" s="88"/>
      <c r="F31" s="85"/>
      <c r="H31" s="114"/>
      <c r="I31" s="114"/>
    </row>
    <row r="32" spans="1:13" s="75" customFormat="1" ht="21" customHeight="1">
      <c r="A32" s="89"/>
      <c r="B32" s="90"/>
      <c r="C32" s="91"/>
      <c r="D32" s="91"/>
      <c r="E32" s="92"/>
      <c r="F32" s="92"/>
      <c r="G32" s="92"/>
      <c r="H32" s="79"/>
      <c r="I32" s="79"/>
    </row>
    <row r="33" spans="1:13" s="93" customFormat="1" ht="21" customHeight="1">
      <c r="A33" s="60" t="s">
        <v>121</v>
      </c>
      <c r="B33" s="99"/>
      <c r="C33" s="74"/>
      <c r="D33" s="74"/>
      <c r="E33" s="75"/>
      <c r="F33" s="75"/>
      <c r="G33" s="75"/>
      <c r="H33" s="79"/>
      <c r="I33" s="79"/>
    </row>
    <row r="34" spans="1:13" s="116" customFormat="1" ht="12.75" customHeight="1">
      <c r="B34" s="125" t="s">
        <v>89</v>
      </c>
      <c r="C34" s="194" t="s">
        <v>177</v>
      </c>
      <c r="D34" s="103"/>
      <c r="E34" s="103"/>
      <c r="F34" s="251"/>
      <c r="G34" s="117"/>
      <c r="H34" s="117"/>
      <c r="I34" s="117"/>
      <c r="J34" s="117"/>
      <c r="K34" s="117"/>
      <c r="L34" s="117"/>
      <c r="M34" s="117"/>
    </row>
    <row r="35" spans="1:13" s="135" customFormat="1" ht="18.75" customHeight="1">
      <c r="B35" s="125" t="s">
        <v>85</v>
      </c>
      <c r="C35" s="126" t="s">
        <v>109</v>
      </c>
      <c r="D35" s="12"/>
      <c r="E35" s="15"/>
      <c r="F35" s="15"/>
      <c r="G35" s="136"/>
      <c r="H35" s="136"/>
      <c r="I35" s="136"/>
      <c r="J35" s="136"/>
      <c r="K35" s="136"/>
      <c r="L35" s="87"/>
    </row>
    <row r="36" spans="1:13" s="135" customFormat="1" ht="12" customHeight="1">
      <c r="B36" s="125"/>
      <c r="C36" s="126" t="s">
        <v>94</v>
      </c>
      <c r="D36" s="12"/>
      <c r="E36" s="15"/>
      <c r="F36" s="15"/>
      <c r="G36" s="136"/>
      <c r="H36" s="136"/>
      <c r="I36" s="136"/>
      <c r="J36" s="136"/>
      <c r="K36" s="136"/>
      <c r="L36" s="87"/>
    </row>
    <row r="37" spans="1:13" s="116" customFormat="1" ht="18.75" customHeight="1">
      <c r="A37" s="117"/>
      <c r="B37" s="125" t="s">
        <v>90</v>
      </c>
      <c r="C37" s="194" t="s">
        <v>92</v>
      </c>
      <c r="D37" s="103"/>
      <c r="E37" s="103"/>
      <c r="F37" s="103"/>
      <c r="G37" s="117"/>
      <c r="H37" s="117"/>
      <c r="I37" s="117"/>
      <c r="J37" s="117"/>
      <c r="K37" s="117"/>
      <c r="L37" s="117"/>
      <c r="M37" s="117"/>
    </row>
    <row r="38" spans="1:13" s="116" customFormat="1" ht="12" customHeight="1">
      <c r="A38" s="117"/>
      <c r="B38" s="137"/>
      <c r="C38" s="126" t="s">
        <v>93</v>
      </c>
      <c r="D38" s="13"/>
      <c r="E38" s="14"/>
      <c r="F38" s="14"/>
      <c r="G38" s="117"/>
      <c r="H38" s="117"/>
      <c r="I38" s="117"/>
      <c r="J38" s="117"/>
      <c r="K38" s="117"/>
      <c r="L38" s="117"/>
      <c r="M38" s="117"/>
    </row>
    <row r="39" spans="1:13" s="203" customFormat="1" ht="18.75" customHeight="1">
      <c r="A39" s="226"/>
      <c r="B39" s="193" t="s">
        <v>91</v>
      </c>
      <c r="C39" s="514" t="s">
        <v>325</v>
      </c>
      <c r="D39" s="515"/>
      <c r="E39" s="515"/>
      <c r="F39" s="515"/>
      <c r="G39" s="392"/>
      <c r="H39" s="392"/>
      <c r="I39" s="393"/>
      <c r="J39" s="393"/>
      <c r="K39" s="226"/>
      <c r="L39" s="226"/>
    </row>
    <row r="40" spans="1:13" s="129" customFormat="1">
      <c r="C40" s="352"/>
      <c r="E40" s="350"/>
    </row>
    <row r="41" spans="1:13" s="59" customFormat="1" ht="44.1" customHeight="1">
      <c r="A41" s="257" t="s">
        <v>216</v>
      </c>
      <c r="B41" s="5"/>
      <c r="C41" s="258"/>
      <c r="D41" s="258"/>
      <c r="E41" s="258"/>
      <c r="F41" s="258"/>
      <c r="G41" s="258"/>
      <c r="H41" s="259"/>
      <c r="K41" s="253"/>
    </row>
    <row r="42" spans="1:13">
      <c r="B42" s="511" t="s">
        <v>214</v>
      </c>
      <c r="C42" s="516" t="s">
        <v>217</v>
      </c>
      <c r="D42" s="517"/>
      <c r="E42" s="518"/>
    </row>
    <row r="43" spans="1:13">
      <c r="B43" s="512"/>
      <c r="C43" s="256" t="s">
        <v>201</v>
      </c>
      <c r="D43" s="256" t="s">
        <v>212</v>
      </c>
      <c r="E43" s="256" t="s">
        <v>213</v>
      </c>
    </row>
    <row r="44" spans="1:13">
      <c r="B44" s="511" t="s">
        <v>193</v>
      </c>
      <c r="C44" s="510">
        <v>0</v>
      </c>
      <c r="D44" s="254" t="s">
        <v>202</v>
      </c>
      <c r="E44" s="513" t="s">
        <v>218</v>
      </c>
    </row>
    <row r="45" spans="1:13">
      <c r="B45" s="511"/>
      <c r="C45" s="510"/>
      <c r="D45" s="255" t="s">
        <v>203</v>
      </c>
      <c r="E45" s="513"/>
    </row>
    <row r="46" spans="1:13">
      <c r="B46" s="511"/>
      <c r="C46" s="386" t="s">
        <v>204</v>
      </c>
      <c r="D46" s="510" t="s">
        <v>205</v>
      </c>
      <c r="E46" s="386" t="s">
        <v>219</v>
      </c>
    </row>
    <row r="47" spans="1:13">
      <c r="B47" s="387" t="s">
        <v>194</v>
      </c>
      <c r="C47" s="386" t="s">
        <v>206</v>
      </c>
      <c r="D47" s="510"/>
      <c r="E47" s="386" t="s">
        <v>207</v>
      </c>
    </row>
    <row r="48" spans="1:13">
      <c r="B48" s="387" t="s">
        <v>195</v>
      </c>
      <c r="C48" s="386" t="s">
        <v>208</v>
      </c>
      <c r="D48" s="510"/>
      <c r="E48" s="388" t="s">
        <v>220</v>
      </c>
    </row>
    <row r="49" spans="2:5">
      <c r="B49" s="387" t="s">
        <v>194</v>
      </c>
      <c r="C49" s="386" t="s">
        <v>209</v>
      </c>
      <c r="D49" s="254" t="s">
        <v>210</v>
      </c>
      <c r="E49" s="386" t="s">
        <v>221</v>
      </c>
    </row>
    <row r="50" spans="2:5">
      <c r="B50" s="387" t="s">
        <v>195</v>
      </c>
      <c r="C50" s="386" t="s">
        <v>211</v>
      </c>
      <c r="D50" s="255" t="s">
        <v>203</v>
      </c>
      <c r="E50" s="388" t="s">
        <v>222</v>
      </c>
    </row>
  </sheetData>
  <sheetProtection sheet="1" objects="1" scenarios="1"/>
  <mergeCells count="16">
    <mergeCell ref="F15:H15"/>
    <mergeCell ref="C8:E8"/>
    <mergeCell ref="F8:H8"/>
    <mergeCell ref="B8:B9"/>
    <mergeCell ref="D46:D48"/>
    <mergeCell ref="B44:B46"/>
    <mergeCell ref="B42:B43"/>
    <mergeCell ref="C44:C45"/>
    <mergeCell ref="E44:E45"/>
    <mergeCell ref="C39:F39"/>
    <mergeCell ref="C42:E42"/>
    <mergeCell ref="C3:D3"/>
    <mergeCell ref="E3:E4"/>
    <mergeCell ref="B3:B4"/>
    <mergeCell ref="B15:B16"/>
    <mergeCell ref="C15:E15"/>
  </mergeCells>
  <phoneticPr fontId="0" type="noConversion"/>
  <hyperlinks>
    <hyperlink ref="C39:F39" r:id="rId1" display="- U.S. Department of Energy, energy conservation standards rulemaking analysis"/>
  </hyperlinks>
  <pageMargins left="0.75" right="0.75" top="0.75" bottom="0.75" header="0.5" footer="0.25"/>
  <pageSetup scale="64" orientation="landscape" r:id="rId2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00616EB-729A-4A89-AEFE-42C28EEF6D1B}">
            <xm:f>'General Assumptions'!$D$3="Residential"</xm:f>
            <x14:dxf>
              <font>
                <color theme="0" tint="-0.24994659260841701"/>
              </font>
              <fill>
                <patternFill patternType="none">
                  <bgColor auto="1"/>
                </patternFill>
              </fill>
            </x14:dxf>
          </x14:cfRule>
          <xm:sqref>C4:C6</xm:sqref>
        </x14:conditionalFormatting>
        <x14:conditionalFormatting xmlns:xm="http://schemas.microsoft.com/office/excel/2006/main">
          <x14:cfRule type="expression" priority="4" id="{6EA4E6CC-0E52-4E40-AB4A-D996E14474AB}">
            <xm:f>'General Assumptions'!$D$3="Residential"</xm:f>
            <x14:dxf>
              <font>
                <color theme="0" tint="-0.24994659260841701"/>
              </font>
            </x14:dxf>
          </x14:cfRule>
          <xm:sqref>C15:E20</xm:sqref>
        </x14:conditionalFormatting>
        <x14:conditionalFormatting xmlns:xm="http://schemas.microsoft.com/office/excel/2006/main">
          <x14:cfRule type="expression" priority="3" id="{605D3DC9-2873-4E98-8C41-CFB2CB4CCA4E}">
            <xm:f>'General Assumptions'!$D$3="Commercial"</xm:f>
            <x14:dxf>
              <font>
                <color theme="0" tint="-0.24994659260841701"/>
              </font>
            </x14:dxf>
          </x14:cfRule>
          <xm:sqref>D4:D6</xm:sqref>
        </x14:conditionalFormatting>
        <x14:conditionalFormatting xmlns:xm="http://schemas.microsoft.com/office/excel/2006/main">
          <x14:cfRule type="expression" priority="2" id="{51334388-0F58-4D25-812D-01C7BD86C962}">
            <xm:f>'General Assumptions'!$D$3="Commercial"</xm:f>
            <x14:dxf>
              <font>
                <color theme="0" tint="-0.24994659260841701"/>
              </font>
            </x14:dxf>
          </x14:cfRule>
          <xm:sqref>F15:H20</xm:sqref>
        </x14:conditionalFormatting>
        <x14:conditionalFormatting xmlns:xm="http://schemas.microsoft.com/office/excel/2006/main">
          <x14:cfRule type="expression" priority="1" stopIfTrue="1" id="{96A7F2B3-4676-41BC-B630-CAF5EDC0BD53}">
            <xm:f>INPUTS!$C$12=0</xm:f>
            <x14:dxf>
              <font>
                <color theme="0" tint="-0.14996795556505021"/>
              </font>
            </x14:dxf>
          </x14:cfRule>
          <xm:sqref>B3:E6 B8:H13 B15:H20 B22:E23 B25:C25 B27:D28 B30:D31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  <pageSetUpPr fitToPage="1"/>
  </sheetPr>
  <dimension ref="A1:M50"/>
  <sheetViews>
    <sheetView showGridLines="0" showRowColHeaders="0" zoomScaleNormal="100" zoomScaleSheetLayoutView="85" workbookViewId="0">
      <selection activeCell="A3" sqref="A3"/>
    </sheetView>
  </sheetViews>
  <sheetFormatPr defaultColWidth="27.28515625" defaultRowHeight="12"/>
  <cols>
    <col min="1" max="1" width="3.7109375" style="134" customWidth="1"/>
    <col min="2" max="2" width="30.7109375" style="130" customWidth="1"/>
    <col min="3" max="3" width="19.7109375" style="131" customWidth="1"/>
    <col min="4" max="4" width="19.7109375" style="108" customWidth="1"/>
    <col min="5" max="8" width="19.7109375" style="128" customWidth="1"/>
    <col min="9" max="9" width="27.28515625" style="138" customWidth="1"/>
    <col min="10" max="13" width="27.28515625" style="114" customWidth="1"/>
    <col min="14" max="16384" width="27.28515625" style="108"/>
  </cols>
  <sheetData>
    <row r="1" spans="1:13" s="104" customFormat="1" ht="30" customHeight="1">
      <c r="A1" s="98" t="s">
        <v>197</v>
      </c>
      <c r="B1" s="120"/>
      <c r="C1" s="121"/>
      <c r="D1" s="121"/>
    </row>
    <row r="2" spans="1:13" ht="22.5" customHeight="1">
      <c r="A2" s="61" t="s">
        <v>190</v>
      </c>
      <c r="B2" s="123"/>
      <c r="C2" s="124"/>
      <c r="D2" s="106"/>
      <c r="E2" s="106"/>
      <c r="F2" s="106"/>
      <c r="G2" s="107"/>
      <c r="H2" s="107"/>
      <c r="I2" s="107"/>
      <c r="J2" s="107"/>
      <c r="K2" s="107"/>
      <c r="L2" s="107"/>
      <c r="M2" s="107"/>
    </row>
    <row r="3" spans="1:13" ht="12.75">
      <c r="A3" s="127"/>
      <c r="B3" s="499"/>
      <c r="C3" s="497" t="s">
        <v>112</v>
      </c>
      <c r="D3" s="498"/>
      <c r="E3" s="497" t="s">
        <v>110</v>
      </c>
      <c r="F3" s="274"/>
      <c r="G3" s="275"/>
      <c r="H3" s="275"/>
      <c r="I3" s="107"/>
      <c r="J3" s="107"/>
      <c r="K3" s="107"/>
      <c r="L3" s="107"/>
      <c r="M3" s="107"/>
    </row>
    <row r="4" spans="1:13">
      <c r="A4" s="127"/>
      <c r="B4" s="500"/>
      <c r="C4" s="272" t="s">
        <v>2</v>
      </c>
      <c r="D4" s="272" t="s">
        <v>3</v>
      </c>
      <c r="E4" s="497"/>
      <c r="F4" s="274"/>
      <c r="G4" s="275"/>
      <c r="H4" s="275"/>
      <c r="I4" s="107"/>
      <c r="J4" s="107"/>
      <c r="K4" s="107"/>
      <c r="L4" s="107"/>
      <c r="M4" s="107"/>
    </row>
    <row r="5" spans="1:13">
      <c r="A5" s="127"/>
      <c r="B5" s="145" t="s">
        <v>82</v>
      </c>
      <c r="C5" s="147">
        <v>0.36</v>
      </c>
      <c r="D5" s="147">
        <v>0.78</v>
      </c>
      <c r="E5" s="147">
        <f>INPUTS!E13</f>
        <v>0.36</v>
      </c>
      <c r="F5" s="274"/>
      <c r="G5" s="275"/>
      <c r="H5" s="275"/>
      <c r="I5" s="107"/>
      <c r="J5" s="107"/>
      <c r="K5" s="107"/>
      <c r="L5" s="107"/>
      <c r="M5" s="107"/>
    </row>
    <row r="6" spans="1:13">
      <c r="A6" s="127"/>
      <c r="B6" s="145" t="s">
        <v>111</v>
      </c>
      <c r="C6" s="147">
        <v>0.08</v>
      </c>
      <c r="D6" s="147">
        <v>0.15</v>
      </c>
      <c r="E6" s="147">
        <f>INPUTS!F13</f>
        <v>0.08</v>
      </c>
      <c r="F6" s="274"/>
      <c r="G6" s="275"/>
      <c r="H6" s="275"/>
      <c r="I6" s="107"/>
      <c r="J6" s="107"/>
      <c r="K6" s="107"/>
      <c r="L6" s="107"/>
      <c r="M6" s="107"/>
    </row>
    <row r="7" spans="1:13" s="75" customFormat="1" ht="33" customHeight="1">
      <c r="A7" s="61" t="s">
        <v>167</v>
      </c>
      <c r="B7" s="99"/>
      <c r="C7" s="101"/>
      <c r="D7" s="102"/>
      <c r="E7" s="277"/>
      <c r="F7" s="278"/>
      <c r="G7" s="279"/>
      <c r="H7" s="280"/>
      <c r="I7" s="79"/>
    </row>
    <row r="8" spans="1:13" ht="12.75">
      <c r="A8" s="108"/>
      <c r="B8" s="508" t="s">
        <v>215</v>
      </c>
      <c r="C8" s="506" t="s">
        <v>70</v>
      </c>
      <c r="D8" s="507"/>
      <c r="E8" s="507"/>
      <c r="F8" s="506" t="s">
        <v>69</v>
      </c>
      <c r="G8" s="507"/>
      <c r="H8" s="507"/>
    </row>
    <row r="9" spans="1:13" ht="12" customHeight="1">
      <c r="A9" s="108"/>
      <c r="B9" s="509"/>
      <c r="C9" s="272" t="s">
        <v>81</v>
      </c>
      <c r="D9" s="272" t="s">
        <v>74</v>
      </c>
      <c r="E9" s="272" t="s">
        <v>75</v>
      </c>
      <c r="F9" s="272" t="s">
        <v>81</v>
      </c>
      <c r="G9" s="272" t="s">
        <v>74</v>
      </c>
      <c r="H9" s="272" t="s">
        <v>75</v>
      </c>
    </row>
    <row r="10" spans="1:13">
      <c r="A10" s="108"/>
      <c r="B10" s="141" t="s">
        <v>193</v>
      </c>
      <c r="C10" s="404">
        <v>11.04</v>
      </c>
      <c r="D10" s="404">
        <v>1.04</v>
      </c>
      <c r="E10" s="404">
        <v>0.56299999999999994</v>
      </c>
      <c r="F10" s="404">
        <v>6.4</v>
      </c>
      <c r="G10" s="404">
        <v>0.78700000000000003</v>
      </c>
      <c r="H10" s="404">
        <v>0.38200000000000001</v>
      </c>
      <c r="I10" s="395"/>
    </row>
    <row r="11" spans="1:13">
      <c r="A11" s="108"/>
      <c r="B11" s="141" t="s">
        <v>194</v>
      </c>
      <c r="C11" s="404">
        <v>14.82</v>
      </c>
      <c r="D11" s="404">
        <v>1.21</v>
      </c>
      <c r="E11" s="404">
        <v>0.60599999999999998</v>
      </c>
      <c r="F11" s="404">
        <v>8.61</v>
      </c>
      <c r="G11" s="404">
        <v>0.88900000000000001</v>
      </c>
      <c r="H11" s="404">
        <v>0.45700000000000002</v>
      </c>
    </row>
    <row r="12" spans="1:13">
      <c r="A12" s="108"/>
      <c r="B12" s="141" t="s">
        <v>195</v>
      </c>
      <c r="C12" s="404">
        <v>17.239999999999998</v>
      </c>
      <c r="D12" s="404">
        <v>1.34</v>
      </c>
      <c r="E12" s="404">
        <v>0.61899999999999999</v>
      </c>
      <c r="F12" s="404">
        <v>10.24</v>
      </c>
      <c r="G12" s="404">
        <v>1.22</v>
      </c>
      <c r="H12" s="404">
        <v>0.52200000000000002</v>
      </c>
    </row>
    <row r="13" spans="1:13">
      <c r="A13" s="108"/>
      <c r="B13" s="141" t="s">
        <v>13</v>
      </c>
      <c r="C13" s="240">
        <f>VLOOKUP(INPUTS!$D$13,$B$10:$H$12,2,FALSE)</f>
        <v>14.82</v>
      </c>
      <c r="D13" s="240">
        <f>VLOOKUP(INPUTS!$D$13,$B$10:$H$12,3,FALSE)</f>
        <v>1.21</v>
      </c>
      <c r="E13" s="240">
        <f>VLOOKUP(INPUTS!$D$13,$B$10:$H$12,4,FALSE)</f>
        <v>0.60599999999999998</v>
      </c>
      <c r="F13" s="240">
        <f>VLOOKUP(INPUTS!$D$13,$B$10:$H$12,5,FALSE)</f>
        <v>8.61</v>
      </c>
      <c r="G13" s="240">
        <f>VLOOKUP(INPUTS!$D$13,$B$10:$H$12,6,FALSE)</f>
        <v>0.88900000000000001</v>
      </c>
      <c r="H13" s="240">
        <f>VLOOKUP(INPUTS!$D$13,$B$10:$H$12,7,FALSE)</f>
        <v>0.45700000000000002</v>
      </c>
    </row>
    <row r="14" spans="1:13" ht="13.5" customHeight="1">
      <c r="A14" s="62"/>
      <c r="B14" s="7"/>
      <c r="C14" s="132"/>
      <c r="D14" s="132"/>
      <c r="E14" s="133"/>
      <c r="F14" s="274"/>
      <c r="G14" s="275"/>
      <c r="H14" s="275"/>
      <c r="I14" s="107"/>
      <c r="J14" s="107"/>
      <c r="K14" s="107"/>
      <c r="L14" s="107"/>
      <c r="M14" s="107"/>
    </row>
    <row r="15" spans="1:13" ht="12.75" customHeight="1">
      <c r="A15" s="108"/>
      <c r="B15" s="501" t="s">
        <v>324</v>
      </c>
      <c r="C15" s="503" t="s">
        <v>198</v>
      </c>
      <c r="D15" s="504"/>
      <c r="E15" s="505"/>
      <c r="F15" s="503" t="s">
        <v>199</v>
      </c>
      <c r="G15" s="504"/>
      <c r="H15" s="505"/>
      <c r="I15" s="242"/>
      <c r="J15" s="242"/>
      <c r="K15" s="242"/>
      <c r="L15" s="107"/>
      <c r="M15" s="107"/>
    </row>
    <row r="16" spans="1:13" ht="12" customHeight="1">
      <c r="A16" s="108"/>
      <c r="B16" s="502"/>
      <c r="C16" s="272" t="s">
        <v>80</v>
      </c>
      <c r="D16" s="272" t="s">
        <v>72</v>
      </c>
      <c r="E16" s="272" t="s">
        <v>73</v>
      </c>
      <c r="F16" s="272" t="s">
        <v>80</v>
      </c>
      <c r="G16" s="272" t="s">
        <v>72</v>
      </c>
      <c r="H16" s="272" t="s">
        <v>73</v>
      </c>
      <c r="I16" s="242"/>
      <c r="J16" s="242"/>
      <c r="K16" s="242"/>
      <c r="L16" s="107"/>
      <c r="M16" s="107"/>
    </row>
    <row r="17" spans="1:13">
      <c r="A17" s="108"/>
      <c r="B17" s="146" t="s">
        <v>76</v>
      </c>
      <c r="C17" s="191">
        <v>803</v>
      </c>
      <c r="D17" s="191">
        <v>1104</v>
      </c>
      <c r="E17" s="191">
        <v>6854</v>
      </c>
      <c r="F17" s="191">
        <v>1059</v>
      </c>
      <c r="G17" s="191">
        <v>1241</v>
      </c>
      <c r="H17" s="191">
        <v>6461</v>
      </c>
      <c r="I17" s="108"/>
      <c r="J17" s="108"/>
      <c r="K17" s="242"/>
      <c r="L17" s="107"/>
      <c r="M17" s="107"/>
    </row>
    <row r="18" spans="1:13">
      <c r="A18" s="108"/>
      <c r="B18" s="146" t="s">
        <v>77</v>
      </c>
      <c r="C18" s="191">
        <v>1906</v>
      </c>
      <c r="D18" s="191">
        <v>0</v>
      </c>
      <c r="E18" s="191">
        <v>6854</v>
      </c>
      <c r="F18" s="191">
        <v>2300</v>
      </c>
      <c r="G18" s="191">
        <v>0</v>
      </c>
      <c r="H18" s="191">
        <v>6461</v>
      </c>
      <c r="I18" s="108"/>
      <c r="J18" s="108"/>
      <c r="K18" s="108"/>
      <c r="L18" s="107"/>
      <c r="M18" s="107"/>
    </row>
    <row r="19" spans="1:13">
      <c r="A19" s="108"/>
      <c r="B19" s="146" t="s">
        <v>78</v>
      </c>
      <c r="C19" s="191">
        <v>803</v>
      </c>
      <c r="D19" s="191">
        <v>7957</v>
      </c>
      <c r="E19" s="191">
        <v>0</v>
      </c>
      <c r="F19" s="191">
        <v>1059</v>
      </c>
      <c r="G19" s="191">
        <v>7702</v>
      </c>
      <c r="H19" s="191">
        <v>0</v>
      </c>
      <c r="I19" s="108"/>
      <c r="J19" s="242"/>
      <c r="K19" s="242"/>
      <c r="L19" s="107"/>
      <c r="M19" s="107"/>
    </row>
    <row r="20" spans="1:13">
      <c r="A20" s="108"/>
      <c r="B20" s="146" t="s">
        <v>79</v>
      </c>
      <c r="C20" s="191">
        <v>8760</v>
      </c>
      <c r="D20" s="191">
        <v>0</v>
      </c>
      <c r="E20" s="191">
        <v>0</v>
      </c>
      <c r="F20" s="191">
        <v>8760</v>
      </c>
      <c r="G20" s="191">
        <v>0</v>
      </c>
      <c r="H20" s="191">
        <v>0</v>
      </c>
      <c r="I20" s="242"/>
      <c r="J20" s="242"/>
      <c r="K20" s="242"/>
      <c r="L20" s="107"/>
      <c r="M20" s="107"/>
    </row>
    <row r="21" spans="1:13">
      <c r="A21" s="108"/>
      <c r="B21" s="243"/>
      <c r="C21" s="244"/>
      <c r="D21" s="244"/>
      <c r="E21" s="244"/>
      <c r="F21" s="245"/>
      <c r="G21" s="242"/>
      <c r="H21" s="242"/>
      <c r="I21" s="242"/>
      <c r="J21" s="242"/>
      <c r="K21" s="242"/>
      <c r="L21" s="107"/>
      <c r="M21" s="107"/>
    </row>
    <row r="22" spans="1:13">
      <c r="A22" s="108"/>
      <c r="B22" s="146"/>
      <c r="C22" s="272" t="s">
        <v>80</v>
      </c>
      <c r="D22" s="272" t="s">
        <v>72</v>
      </c>
      <c r="E22" s="272" t="s">
        <v>73</v>
      </c>
      <c r="F22" s="242"/>
      <c r="G22" s="242"/>
      <c r="H22" s="242"/>
      <c r="I22" s="242"/>
      <c r="J22" s="242"/>
      <c r="K22" s="242"/>
      <c r="L22" s="107"/>
      <c r="M22" s="107"/>
    </row>
    <row r="23" spans="1:13" ht="24">
      <c r="A23" s="108"/>
      <c r="B23" s="234" t="s">
        <v>200</v>
      </c>
      <c r="C23" s="241">
        <f>IF('General Assumptions'!C3=1,E$5*E$6*C17+E$5*(1-E$6)*C18+(1-E$5)*E$6*C19+(1-E$5)*(1-E$6)*C20,E$5*E$6*F17+E$5*(1-E$6)*F18+(1-E$5)*E$6*F19+(1-E$5)*(1-E$6)*F20)</f>
        <v>5853.3951999999999</v>
      </c>
      <c r="D23" s="241">
        <f>IF('General Assumptions'!C3=1,E$5*E$6*D17+E$5*(1-E$6)*D18+(1-E$5)*E$6*D19+(1-E$5)*(1-E$6)*D20,E$5*E$6*G17+E$5*(1-E$6)*G18+(1-E$5)*E$6*G19+(1-E$5)*(1-E$6)*G20)</f>
        <v>439.19360000000006</v>
      </c>
      <c r="E23" s="241">
        <f>IF('General Assumptions'!C3=1,E$5*E$6*E17+E$5*(1-E$6)*E18+(1-E$5)*E$6*E19+(1-E$5)*(1-E$6)*E20,E$5*E$6*H17+E$5*(1-E$6)*H18+(1-E$5)*E$6*H19+(1-E$5)*(1-E$6)*H20)</f>
        <v>2467.44</v>
      </c>
      <c r="F23" s="242"/>
      <c r="G23" s="276"/>
      <c r="H23" s="276"/>
      <c r="I23" s="108"/>
      <c r="J23" s="242"/>
      <c r="K23" s="242"/>
      <c r="L23" s="107"/>
      <c r="M23" s="107"/>
    </row>
    <row r="24" spans="1:13">
      <c r="A24" s="108"/>
      <c r="B24" s="246"/>
      <c r="C24" s="86"/>
      <c r="D24" s="86"/>
      <c r="E24" s="86"/>
      <c r="F24" s="242"/>
      <c r="G24" s="276"/>
      <c r="H24" s="276"/>
      <c r="I24" s="108"/>
      <c r="J24" s="242"/>
      <c r="K24" s="242"/>
      <c r="L24" s="107"/>
      <c r="M24" s="107"/>
    </row>
    <row r="25" spans="1:13">
      <c r="A25" s="108"/>
      <c r="B25" s="247" t="s">
        <v>168</v>
      </c>
      <c r="C25" s="394">
        <v>4</v>
      </c>
      <c r="D25" s="86"/>
      <c r="E25" s="86"/>
      <c r="F25" s="242"/>
      <c r="G25" s="276"/>
      <c r="H25" s="276"/>
      <c r="I25" s="108"/>
      <c r="J25" s="242"/>
      <c r="K25" s="242"/>
      <c r="L25" s="107"/>
      <c r="M25" s="107"/>
    </row>
    <row r="26" spans="1:13" s="75" customFormat="1" ht="33" customHeight="1">
      <c r="A26" s="61" t="s">
        <v>122</v>
      </c>
      <c r="B26" s="99"/>
      <c r="C26" s="101"/>
      <c r="D26" s="80"/>
      <c r="E26" s="277"/>
      <c r="F26" s="74"/>
      <c r="G26" s="280"/>
      <c r="H26" s="280"/>
      <c r="I26" s="79"/>
    </row>
    <row r="27" spans="1:13">
      <c r="A27" s="108"/>
      <c r="B27" s="141" t="s">
        <v>70</v>
      </c>
      <c r="C27" s="281" t="s">
        <v>69</v>
      </c>
      <c r="D27" s="281" t="s">
        <v>71</v>
      </c>
      <c r="E27" s="274"/>
      <c r="F27" s="274"/>
      <c r="G27" s="275"/>
      <c r="H27" s="275"/>
      <c r="I27" s="107"/>
      <c r="J27" s="107"/>
      <c r="K27" s="107"/>
      <c r="L27" s="107"/>
      <c r="M27" s="107"/>
    </row>
    <row r="28" spans="1:13">
      <c r="A28" s="115"/>
      <c r="B28" s="144">
        <f>IF(INPUTS!C12=0,0,(C23*C13+D23*D13+E23*E13)/1000)</f>
        <v>0</v>
      </c>
      <c r="C28" s="144">
        <f>IF(INPUTS!C12=0,0,(C23*F13+D23*G13+E23*H13)/1000)</f>
        <v>0</v>
      </c>
      <c r="D28" s="144">
        <f>B28-C28</f>
        <v>0</v>
      </c>
      <c r="E28" s="282"/>
      <c r="F28" s="86"/>
      <c r="G28" s="86"/>
      <c r="H28" s="86"/>
      <c r="I28" s="107"/>
      <c r="J28" s="107"/>
      <c r="K28" s="107"/>
      <c r="L28" s="107"/>
      <c r="M28" s="107"/>
    </row>
    <row r="29" spans="1:13" s="75" customFormat="1" ht="33" customHeight="1">
      <c r="A29" s="61" t="s">
        <v>145</v>
      </c>
      <c r="B29" s="99"/>
      <c r="C29" s="101"/>
      <c r="D29" s="80"/>
      <c r="E29" s="78"/>
      <c r="G29" s="79"/>
      <c r="H29" s="79"/>
      <c r="I29" s="79"/>
    </row>
    <row r="30" spans="1:13">
      <c r="A30" s="108"/>
      <c r="B30" s="141" t="s">
        <v>141</v>
      </c>
      <c r="C30" s="144">
        <f>D28*'General Assumptions'!D$65</f>
        <v>0</v>
      </c>
      <c r="D30" s="143" t="s">
        <v>144</v>
      </c>
      <c r="E30" s="106"/>
      <c r="F30" s="106"/>
      <c r="G30" s="114"/>
      <c r="H30" s="114"/>
      <c r="I30" s="114"/>
    </row>
    <row r="31" spans="1:13">
      <c r="A31" s="115"/>
      <c r="B31" s="141" t="s">
        <v>142</v>
      </c>
      <c r="C31" s="144">
        <f>C30*C25</f>
        <v>0</v>
      </c>
      <c r="D31" s="143" t="s">
        <v>144</v>
      </c>
      <c r="E31" s="88"/>
      <c r="F31" s="85"/>
      <c r="H31" s="114"/>
      <c r="I31" s="114"/>
    </row>
    <row r="32" spans="1:13" s="75" customFormat="1" ht="21" customHeight="1">
      <c r="A32" s="89"/>
      <c r="B32" s="90"/>
      <c r="C32" s="91"/>
      <c r="D32" s="91"/>
      <c r="E32" s="92"/>
      <c r="F32" s="92"/>
      <c r="G32" s="92"/>
      <c r="H32" s="79"/>
      <c r="I32" s="79"/>
      <c r="J32" s="79"/>
    </row>
    <row r="33" spans="1:13" s="93" customFormat="1" ht="21" customHeight="1">
      <c r="A33" s="60" t="s">
        <v>121</v>
      </c>
      <c r="B33" s="99"/>
      <c r="C33" s="74"/>
      <c r="D33" s="74"/>
      <c r="E33" s="75"/>
      <c r="F33" s="75"/>
      <c r="G33" s="75"/>
      <c r="H33" s="79"/>
      <c r="I33" s="79"/>
      <c r="J33" s="139"/>
    </row>
    <row r="34" spans="1:13" s="116" customFormat="1" ht="12.75" customHeight="1">
      <c r="B34" s="125" t="s">
        <v>89</v>
      </c>
      <c r="C34" s="194" t="s">
        <v>177</v>
      </c>
      <c r="D34" s="103"/>
      <c r="E34" s="103"/>
      <c r="F34" s="251"/>
      <c r="G34" s="117"/>
      <c r="H34" s="117"/>
      <c r="I34" s="117"/>
      <c r="J34" s="117"/>
      <c r="K34" s="117"/>
      <c r="L34" s="117"/>
      <c r="M34" s="117"/>
    </row>
    <row r="35" spans="1:13" s="135" customFormat="1" ht="18.75" customHeight="1">
      <c r="B35" s="125" t="s">
        <v>85</v>
      </c>
      <c r="C35" s="126" t="s">
        <v>109</v>
      </c>
      <c r="D35" s="12"/>
      <c r="E35" s="15"/>
      <c r="F35" s="15"/>
      <c r="G35" s="136"/>
      <c r="H35" s="136"/>
      <c r="I35" s="136"/>
      <c r="J35" s="136"/>
      <c r="K35" s="136"/>
      <c r="L35" s="87"/>
    </row>
    <row r="36" spans="1:13" s="135" customFormat="1" ht="12" customHeight="1">
      <c r="B36" s="125"/>
      <c r="C36" s="126" t="s">
        <v>94</v>
      </c>
      <c r="D36" s="12"/>
      <c r="E36" s="15"/>
      <c r="F36" s="15"/>
      <c r="G36" s="136"/>
      <c r="H36" s="136"/>
      <c r="I36" s="136"/>
      <c r="J36" s="136"/>
      <c r="K36" s="136"/>
      <c r="L36" s="87"/>
    </row>
    <row r="37" spans="1:13" s="116" customFormat="1" ht="18.75" customHeight="1">
      <c r="A37" s="117"/>
      <c r="B37" s="125" t="s">
        <v>90</v>
      </c>
      <c r="C37" s="126" t="s">
        <v>92</v>
      </c>
      <c r="D37" s="103"/>
      <c r="E37" s="103"/>
      <c r="F37" s="103"/>
      <c r="G37" s="117"/>
      <c r="H37" s="117"/>
      <c r="I37" s="117"/>
      <c r="J37" s="117"/>
      <c r="K37" s="117"/>
      <c r="L37" s="117"/>
      <c r="M37" s="117"/>
    </row>
    <row r="38" spans="1:13" s="116" customFormat="1" ht="12" customHeight="1">
      <c r="A38" s="117"/>
      <c r="B38" s="137"/>
      <c r="C38" s="126" t="s">
        <v>93</v>
      </c>
      <c r="D38" s="13"/>
      <c r="E38" s="14"/>
      <c r="F38" s="14"/>
      <c r="G38" s="117"/>
      <c r="H38" s="117"/>
      <c r="I38" s="117"/>
      <c r="J38" s="117"/>
      <c r="K38" s="117"/>
      <c r="L38" s="117"/>
      <c r="M38" s="117"/>
    </row>
    <row r="39" spans="1:13" s="203" customFormat="1" ht="18.75" customHeight="1">
      <c r="A39" s="226"/>
      <c r="B39" s="193" t="s">
        <v>91</v>
      </c>
      <c r="C39" s="514" t="s">
        <v>325</v>
      </c>
      <c r="D39" s="515"/>
      <c r="E39" s="515"/>
      <c r="F39" s="515"/>
      <c r="G39" s="392"/>
      <c r="H39" s="392"/>
      <c r="I39" s="393"/>
      <c r="J39" s="393"/>
      <c r="K39" s="226"/>
      <c r="L39" s="226"/>
    </row>
    <row r="40" spans="1:13" s="129" customFormat="1">
      <c r="C40" s="352"/>
      <c r="E40" s="350"/>
    </row>
    <row r="41" spans="1:13" s="59" customFormat="1" ht="44.1" customHeight="1">
      <c r="A41" s="257" t="s">
        <v>216</v>
      </c>
      <c r="B41" s="5"/>
      <c r="C41" s="258"/>
      <c r="D41" s="258"/>
      <c r="E41" s="258"/>
      <c r="F41" s="258"/>
      <c r="G41" s="258"/>
      <c r="H41" s="259"/>
      <c r="K41" s="253"/>
    </row>
    <row r="42" spans="1:13">
      <c r="B42" s="511" t="s">
        <v>214</v>
      </c>
      <c r="C42" s="516" t="s">
        <v>217</v>
      </c>
      <c r="D42" s="517"/>
      <c r="E42" s="518"/>
    </row>
    <row r="43" spans="1:13">
      <c r="B43" s="512"/>
      <c r="C43" s="256" t="s">
        <v>201</v>
      </c>
      <c r="D43" s="256" t="s">
        <v>212</v>
      </c>
      <c r="E43" s="256" t="s">
        <v>213</v>
      </c>
    </row>
    <row r="44" spans="1:13">
      <c r="B44" s="511" t="s">
        <v>193</v>
      </c>
      <c r="C44" s="510">
        <v>0</v>
      </c>
      <c r="D44" s="254" t="s">
        <v>202</v>
      </c>
      <c r="E44" s="513" t="s">
        <v>328</v>
      </c>
    </row>
    <row r="45" spans="1:13">
      <c r="B45" s="511"/>
      <c r="C45" s="510"/>
      <c r="D45" s="255" t="s">
        <v>203</v>
      </c>
      <c r="E45" s="513"/>
    </row>
    <row r="46" spans="1:13">
      <c r="B46" s="511"/>
      <c r="C46" s="401" t="s">
        <v>204</v>
      </c>
      <c r="D46" s="510" t="s">
        <v>205</v>
      </c>
      <c r="E46" s="401" t="s">
        <v>329</v>
      </c>
    </row>
    <row r="47" spans="1:13">
      <c r="B47" s="402" t="s">
        <v>194</v>
      </c>
      <c r="C47" s="401" t="s">
        <v>206</v>
      </c>
      <c r="D47" s="510"/>
      <c r="E47" s="401" t="s">
        <v>330</v>
      </c>
    </row>
    <row r="48" spans="1:13">
      <c r="B48" s="402" t="s">
        <v>195</v>
      </c>
      <c r="C48" s="401" t="s">
        <v>208</v>
      </c>
      <c r="D48" s="510"/>
      <c r="E48" s="403" t="s">
        <v>331</v>
      </c>
    </row>
    <row r="49" spans="2:5">
      <c r="B49" s="402" t="s">
        <v>194</v>
      </c>
      <c r="C49" s="401" t="s">
        <v>209</v>
      </c>
      <c r="D49" s="254" t="s">
        <v>210</v>
      </c>
      <c r="E49" s="401" t="s">
        <v>332</v>
      </c>
    </row>
    <row r="50" spans="2:5">
      <c r="B50" s="402" t="s">
        <v>195</v>
      </c>
      <c r="C50" s="401" t="s">
        <v>211</v>
      </c>
      <c r="D50" s="255" t="s">
        <v>203</v>
      </c>
      <c r="E50" s="403" t="s">
        <v>222</v>
      </c>
    </row>
  </sheetData>
  <sheetProtection sheet="1" objects="1" scenarios="1"/>
  <mergeCells count="16">
    <mergeCell ref="B42:B43"/>
    <mergeCell ref="B44:B46"/>
    <mergeCell ref="C44:C45"/>
    <mergeCell ref="E44:E45"/>
    <mergeCell ref="D46:D48"/>
    <mergeCell ref="C42:E42"/>
    <mergeCell ref="C3:D3"/>
    <mergeCell ref="E3:E4"/>
    <mergeCell ref="B3:B4"/>
    <mergeCell ref="B8:B9"/>
    <mergeCell ref="C8:E8"/>
    <mergeCell ref="F8:H8"/>
    <mergeCell ref="B15:B16"/>
    <mergeCell ref="C15:E15"/>
    <mergeCell ref="F15:H15"/>
    <mergeCell ref="C39:F39"/>
  </mergeCells>
  <phoneticPr fontId="0" type="noConversion"/>
  <hyperlinks>
    <hyperlink ref="C39:F39" r:id="rId1" display="- U.S. Department of Energy, energy conservation standards rulemaking analysis"/>
  </hyperlinks>
  <pageMargins left="0.75" right="0.75" top="0.75" bottom="0.75" header="0.5" footer="0.25"/>
  <pageSetup scale="64" orientation="landscape" r:id="rId2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4B964B8-3E7B-458C-9BC6-0EEEDF51CB01}">
            <xm:f>'General Assumptions'!$D$3="Residential"</xm:f>
            <x14:dxf>
              <font>
                <color theme="0" tint="-0.24994659260841701"/>
              </font>
            </x14:dxf>
          </x14:cfRule>
          <xm:sqref>C4:C6</xm:sqref>
        </x14:conditionalFormatting>
        <x14:conditionalFormatting xmlns:xm="http://schemas.microsoft.com/office/excel/2006/main">
          <x14:cfRule type="expression" priority="4" id="{AFDA0647-2228-4E39-9A1E-22286458E1A6}">
            <xm:f>'General Assumptions'!$D$3="Residential"</xm:f>
            <x14:dxf>
              <font>
                <color theme="0" tint="-0.24994659260841701"/>
              </font>
            </x14:dxf>
          </x14:cfRule>
          <xm:sqref>C15:E20</xm:sqref>
        </x14:conditionalFormatting>
        <x14:conditionalFormatting xmlns:xm="http://schemas.microsoft.com/office/excel/2006/main">
          <x14:cfRule type="expression" priority="3" id="{A45294EB-AE7B-4912-A0C7-0E3E8438B05C}">
            <xm:f>'General Assumptions'!$D$3="Commercial"</xm:f>
            <x14:dxf>
              <font>
                <color theme="0" tint="-0.24994659260841701"/>
              </font>
            </x14:dxf>
          </x14:cfRule>
          <xm:sqref>D4:D6</xm:sqref>
        </x14:conditionalFormatting>
        <x14:conditionalFormatting xmlns:xm="http://schemas.microsoft.com/office/excel/2006/main">
          <x14:cfRule type="expression" priority="2" id="{45BBCAD2-BCA0-4BDD-9FC8-315AC4140A1C}">
            <xm:f>'General Assumptions'!$D$3="Commercial"</xm:f>
            <x14:dxf>
              <font>
                <color theme="0" tint="-0.24994659260841701"/>
              </font>
            </x14:dxf>
          </x14:cfRule>
          <xm:sqref>F15:H20</xm:sqref>
        </x14:conditionalFormatting>
        <x14:conditionalFormatting xmlns:xm="http://schemas.microsoft.com/office/excel/2006/main">
          <x14:cfRule type="expression" priority="1" stopIfTrue="1" id="{0B767CDD-D1D0-4E3B-B900-77685B16D048}">
            <xm:f>INPUTS!$C$13=0</xm:f>
            <x14:dxf>
              <font>
                <color theme="0" tint="-0.14996795556505021"/>
              </font>
            </x14:dxf>
          </x14:cfRule>
          <xm:sqref>B3:E6 B8:H13 B15:H20 B22:E23 B25:C25 B27:D28 B30:D31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249977111117893"/>
    <pageSetUpPr fitToPage="1"/>
  </sheetPr>
  <dimension ref="A1:L51"/>
  <sheetViews>
    <sheetView showGridLines="0" showRowColHeaders="0" zoomScaleNormal="100" workbookViewId="0">
      <selection activeCell="A3" sqref="A3"/>
    </sheetView>
  </sheetViews>
  <sheetFormatPr defaultColWidth="27.140625" defaultRowHeight="12"/>
  <cols>
    <col min="1" max="1" width="4.7109375" style="129" customWidth="1"/>
    <col min="2" max="2" width="32.7109375" style="129" customWidth="1"/>
    <col min="3" max="8" width="19.7109375" style="129" customWidth="1"/>
    <col min="9" max="16384" width="27.140625" style="129"/>
  </cols>
  <sheetData>
    <row r="1" spans="1:10" s="104" customFormat="1" ht="30" customHeight="1">
      <c r="A1" s="98" t="s">
        <v>239</v>
      </c>
      <c r="B1" s="120"/>
      <c r="C1" s="121"/>
      <c r="D1" s="121"/>
      <c r="F1" s="200"/>
      <c r="G1" s="214"/>
      <c r="H1" s="172"/>
    </row>
    <row r="2" spans="1:10" s="215" customFormat="1" ht="22.5" customHeight="1">
      <c r="A2" s="61" t="s">
        <v>190</v>
      </c>
      <c r="B2" s="187"/>
      <c r="C2" s="124"/>
      <c r="D2" s="129"/>
      <c r="E2" s="129"/>
      <c r="F2" s="214"/>
      <c r="G2" s="214"/>
      <c r="H2" s="172"/>
      <c r="I2" s="107"/>
      <c r="J2" s="107"/>
    </row>
    <row r="3" spans="1:10" s="215" customFormat="1">
      <c r="A3" s="127"/>
      <c r="B3" s="499"/>
      <c r="C3" s="497" t="s">
        <v>191</v>
      </c>
      <c r="D3" s="527"/>
      <c r="E3" s="497" t="s">
        <v>377</v>
      </c>
      <c r="F3" s="283"/>
      <c r="G3" s="275"/>
      <c r="H3" s="275"/>
      <c r="I3" s="107"/>
      <c r="J3" s="107"/>
    </row>
    <row r="4" spans="1:10" s="215" customFormat="1">
      <c r="A4" s="127"/>
      <c r="B4" s="500"/>
      <c r="C4" s="272" t="s">
        <v>2</v>
      </c>
      <c r="D4" s="272" t="s">
        <v>3</v>
      </c>
      <c r="E4" s="497"/>
      <c r="F4" s="283"/>
      <c r="G4" s="275"/>
      <c r="H4" s="275"/>
      <c r="I4" s="107"/>
      <c r="J4" s="107"/>
    </row>
    <row r="5" spans="1:10" s="215" customFormat="1" ht="12" customHeight="1">
      <c r="A5" s="127"/>
      <c r="B5" s="236" t="s">
        <v>189</v>
      </c>
      <c r="C5" s="525" t="s">
        <v>188</v>
      </c>
      <c r="D5" s="526"/>
      <c r="E5" s="216" t="str">
        <f>INPUTS!D15</f>
        <v>23.0 - 24.9 inches</v>
      </c>
      <c r="F5" s="283"/>
      <c r="G5" s="275"/>
      <c r="H5" s="275"/>
      <c r="I5" s="107"/>
      <c r="J5" s="107"/>
    </row>
    <row r="6" spans="1:10" s="215" customFormat="1">
      <c r="A6" s="127"/>
      <c r="B6" s="438" t="s">
        <v>82</v>
      </c>
      <c r="C6" s="449">
        <v>0.18</v>
      </c>
      <c r="D6" s="449">
        <v>1</v>
      </c>
      <c r="E6" s="449">
        <f>INPUTS!E15</f>
        <v>0.18</v>
      </c>
      <c r="F6" s="283"/>
      <c r="G6" s="275"/>
      <c r="H6" s="275"/>
      <c r="I6" s="107"/>
      <c r="J6" s="107"/>
    </row>
    <row r="7" spans="1:10" s="215" customFormat="1">
      <c r="A7" s="127"/>
      <c r="B7" s="438" t="s">
        <v>111</v>
      </c>
      <c r="C7" s="449">
        <v>0.81</v>
      </c>
      <c r="D7" s="449">
        <v>0.4</v>
      </c>
      <c r="E7" s="449">
        <f>INPUTS!F15</f>
        <v>0.81</v>
      </c>
      <c r="F7" s="284"/>
      <c r="G7" s="290"/>
      <c r="H7" s="275"/>
      <c r="I7" s="107"/>
      <c r="J7" s="107"/>
    </row>
    <row r="8" spans="1:10" s="75" customFormat="1" ht="33" customHeight="1">
      <c r="A8" s="61" t="s">
        <v>167</v>
      </c>
      <c r="B8" s="99"/>
      <c r="C8" s="101"/>
      <c r="D8" s="102"/>
      <c r="E8" s="277"/>
      <c r="F8" s="278"/>
      <c r="G8" s="279"/>
      <c r="H8" s="280"/>
    </row>
    <row r="9" spans="1:10">
      <c r="A9" s="217"/>
      <c r="B9" s="522" t="s">
        <v>158</v>
      </c>
      <c r="C9" s="287" t="s">
        <v>372</v>
      </c>
      <c r="D9" s="281" t="s">
        <v>70</v>
      </c>
      <c r="E9" s="281" t="s">
        <v>69</v>
      </c>
      <c r="F9" s="292"/>
      <c r="G9" s="291"/>
      <c r="H9" s="283"/>
    </row>
    <row r="10" spans="1:10">
      <c r="A10" s="217"/>
      <c r="B10" s="523"/>
      <c r="C10" s="288" t="s">
        <v>186</v>
      </c>
      <c r="D10" s="357">
        <v>6.61</v>
      </c>
      <c r="E10" s="357">
        <v>5.0199999999999996</v>
      </c>
      <c r="F10" s="292"/>
      <c r="G10" s="291"/>
      <c r="H10" s="283"/>
    </row>
    <row r="11" spans="1:10" ht="12" customHeight="1">
      <c r="A11" s="217"/>
      <c r="B11" s="523"/>
      <c r="C11" s="288" t="s">
        <v>185</v>
      </c>
      <c r="D11" s="357">
        <v>8.16</v>
      </c>
      <c r="E11" s="357">
        <v>5.8</v>
      </c>
      <c r="F11" s="283"/>
      <c r="G11" s="283"/>
      <c r="H11" s="283"/>
    </row>
    <row r="12" spans="1:10" ht="12" customHeight="1">
      <c r="A12" s="217"/>
      <c r="B12" s="523"/>
      <c r="C12" s="288" t="s">
        <v>187</v>
      </c>
      <c r="D12" s="357">
        <v>16.27</v>
      </c>
      <c r="E12" s="357">
        <v>12.85</v>
      </c>
      <c r="F12" s="283"/>
      <c r="G12" s="283"/>
      <c r="H12" s="283"/>
    </row>
    <row r="13" spans="1:10" ht="12" customHeight="1">
      <c r="A13" s="217"/>
      <c r="B13" s="523"/>
      <c r="C13" s="288" t="s">
        <v>188</v>
      </c>
      <c r="D13" s="357">
        <v>20.25</v>
      </c>
      <c r="E13" s="357">
        <v>17.239999999999998</v>
      </c>
      <c r="F13" s="283"/>
      <c r="G13" s="283"/>
      <c r="H13" s="283"/>
    </row>
    <row r="14" spans="1:10" ht="12" customHeight="1">
      <c r="A14" s="217"/>
      <c r="B14" s="523"/>
      <c r="C14" s="288" t="s">
        <v>352</v>
      </c>
      <c r="D14" s="357">
        <v>33.119999999999997</v>
      </c>
      <c r="E14" s="357">
        <v>24.54</v>
      </c>
      <c r="F14" s="283"/>
      <c r="G14" s="283"/>
      <c r="H14" s="283"/>
    </row>
    <row r="15" spans="1:10" ht="12" customHeight="1">
      <c r="A15" s="217"/>
      <c r="B15" s="524"/>
      <c r="C15" s="289" t="s">
        <v>13</v>
      </c>
      <c r="D15" s="238">
        <f>VLOOKUP(E5,$C$10:$D$14,2,FALSE)</f>
        <v>20.25</v>
      </c>
      <c r="E15" s="238">
        <f>VLOOKUP(E5,$C$10:$E$14,3,FALSE)</f>
        <v>17.239999999999998</v>
      </c>
      <c r="F15" s="286"/>
      <c r="G15" s="293"/>
      <c r="H15" s="283"/>
    </row>
    <row r="16" spans="1:10" ht="12" customHeight="1">
      <c r="A16" s="217"/>
      <c r="B16" s="522" t="s">
        <v>368</v>
      </c>
      <c r="C16" s="288" t="s">
        <v>186</v>
      </c>
      <c r="D16" s="440">
        <v>0.48</v>
      </c>
      <c r="E16" s="440">
        <v>0.245</v>
      </c>
      <c r="F16" s="286"/>
      <c r="G16" s="293"/>
      <c r="H16" s="283"/>
    </row>
    <row r="17" spans="1:10" ht="12" customHeight="1">
      <c r="A17" s="217"/>
      <c r="B17" s="528"/>
      <c r="C17" s="288" t="s">
        <v>185</v>
      </c>
      <c r="D17" s="440">
        <v>0.45900000000000002</v>
      </c>
      <c r="E17" s="440">
        <v>0.42799999999999999</v>
      </c>
      <c r="F17" s="286"/>
      <c r="G17" s="293"/>
      <c r="H17" s="283"/>
    </row>
    <row r="18" spans="1:10" ht="12" customHeight="1">
      <c r="A18" s="217"/>
      <c r="B18" s="528"/>
      <c r="C18" s="288" t="s">
        <v>187</v>
      </c>
      <c r="D18" s="440">
        <v>0.27100000000000002</v>
      </c>
      <c r="E18" s="440">
        <v>0.24299999999999999</v>
      </c>
      <c r="F18" s="286"/>
      <c r="G18" s="293"/>
      <c r="H18" s="283"/>
    </row>
    <row r="19" spans="1:10" ht="12" customHeight="1">
      <c r="A19" s="217"/>
      <c r="B19" s="528"/>
      <c r="C19" s="288" t="s">
        <v>188</v>
      </c>
      <c r="D19" s="440">
        <v>0.32100000000000001</v>
      </c>
      <c r="E19" s="440">
        <v>0.27800000000000002</v>
      </c>
      <c r="F19" s="286"/>
      <c r="G19" s="293"/>
      <c r="H19" s="283"/>
    </row>
    <row r="20" spans="1:10" ht="12" customHeight="1">
      <c r="A20" s="217"/>
      <c r="B20" s="528"/>
      <c r="C20" s="288" t="s">
        <v>352</v>
      </c>
      <c r="D20" s="440">
        <v>0.374</v>
      </c>
      <c r="E20" s="440">
        <v>0.28599999999999998</v>
      </c>
      <c r="F20" s="286"/>
      <c r="G20" s="293"/>
      <c r="H20" s="283"/>
    </row>
    <row r="21" spans="1:10" ht="12" customHeight="1">
      <c r="A21" s="217"/>
      <c r="B21" s="529"/>
      <c r="C21" s="289" t="s">
        <v>13</v>
      </c>
      <c r="D21" s="448">
        <f>VLOOKUP(E5,$C$16:$D$20,2,FALSE)</f>
        <v>0.32100000000000001</v>
      </c>
      <c r="E21" s="448">
        <f>VLOOKUP(E5,$C$16:$E$20,3,FALSE)</f>
        <v>0.27800000000000002</v>
      </c>
      <c r="F21" s="286"/>
      <c r="G21" s="293"/>
      <c r="H21" s="283"/>
    </row>
    <row r="22" spans="1:10" s="215" customFormat="1" ht="13.5" customHeight="1">
      <c r="A22" s="294"/>
      <c r="B22" s="219"/>
      <c r="C22" s="132"/>
      <c r="D22" s="132"/>
      <c r="E22" s="133"/>
      <c r="F22" s="283"/>
      <c r="G22" s="275"/>
      <c r="H22" s="275"/>
      <c r="I22" s="107"/>
      <c r="J22" s="107"/>
    </row>
    <row r="23" spans="1:10" s="456" customFormat="1" ht="12.75" customHeight="1">
      <c r="B23" s="501"/>
      <c r="C23" s="531" t="s">
        <v>198</v>
      </c>
      <c r="D23" s="532"/>
      <c r="E23" s="533"/>
      <c r="F23" s="531" t="s">
        <v>199</v>
      </c>
      <c r="G23" s="532"/>
      <c r="H23" s="533"/>
      <c r="I23" s="455"/>
      <c r="J23" s="455"/>
    </row>
    <row r="24" spans="1:10" s="456" customFormat="1" ht="12" customHeight="1">
      <c r="B24" s="530"/>
      <c r="C24" s="435" t="s">
        <v>159</v>
      </c>
      <c r="D24" s="435" t="s">
        <v>72</v>
      </c>
      <c r="E24" s="435" t="s">
        <v>73</v>
      </c>
      <c r="F24" s="435" t="s">
        <v>159</v>
      </c>
      <c r="G24" s="435" t="s">
        <v>72</v>
      </c>
      <c r="H24" s="435" t="s">
        <v>73</v>
      </c>
      <c r="I24" s="455"/>
      <c r="J24" s="455"/>
    </row>
    <row r="25" spans="1:10" s="456" customFormat="1">
      <c r="B25" s="437" t="s">
        <v>373</v>
      </c>
      <c r="C25" s="462">
        <v>803</v>
      </c>
      <c r="D25" s="462">
        <v>1104</v>
      </c>
      <c r="E25" s="462">
        <v>6854</v>
      </c>
      <c r="F25" s="462">
        <v>1241</v>
      </c>
      <c r="G25" s="462">
        <v>1095</v>
      </c>
      <c r="H25" s="462">
        <v>6424</v>
      </c>
      <c r="I25" s="455"/>
      <c r="J25" s="455"/>
    </row>
    <row r="26" spans="1:10" s="456" customFormat="1">
      <c r="B26" s="437" t="s">
        <v>374</v>
      </c>
      <c r="C26" s="462">
        <v>1906</v>
      </c>
      <c r="D26" s="462">
        <v>0</v>
      </c>
      <c r="E26" s="462">
        <v>6854</v>
      </c>
      <c r="F26" s="462">
        <v>2336</v>
      </c>
      <c r="G26" s="462">
        <v>0</v>
      </c>
      <c r="H26" s="462">
        <v>6424</v>
      </c>
      <c r="I26" s="455"/>
      <c r="J26" s="455"/>
    </row>
    <row r="27" spans="1:10" s="456" customFormat="1">
      <c r="B27" s="437" t="s">
        <v>375</v>
      </c>
      <c r="C27" s="462">
        <v>803</v>
      </c>
      <c r="D27" s="462">
        <v>7957</v>
      </c>
      <c r="E27" s="462">
        <v>0</v>
      </c>
      <c r="F27" s="462">
        <v>1241</v>
      </c>
      <c r="G27" s="462">
        <v>7519</v>
      </c>
      <c r="H27" s="462">
        <v>0</v>
      </c>
      <c r="I27" s="455"/>
      <c r="J27" s="455"/>
    </row>
    <row r="28" spans="1:10" s="456" customFormat="1">
      <c r="B28" s="437" t="s">
        <v>376</v>
      </c>
      <c r="C28" s="462">
        <v>8760</v>
      </c>
      <c r="D28" s="462">
        <v>0</v>
      </c>
      <c r="E28" s="462">
        <v>0</v>
      </c>
      <c r="F28" s="462">
        <v>8760</v>
      </c>
      <c r="G28" s="462">
        <v>0</v>
      </c>
      <c r="H28" s="462">
        <v>0</v>
      </c>
      <c r="I28" s="455"/>
      <c r="J28" s="455"/>
    </row>
    <row r="29" spans="1:10" s="456" customFormat="1">
      <c r="B29" s="243"/>
      <c r="C29" s="295"/>
      <c r="D29" s="295"/>
      <c r="E29" s="295"/>
      <c r="F29" s="450"/>
      <c r="G29" s="296"/>
      <c r="H29" s="296"/>
      <c r="I29" s="455"/>
      <c r="J29" s="455"/>
    </row>
    <row r="30" spans="1:10" s="456" customFormat="1">
      <c r="B30" s="437"/>
      <c r="C30" s="435" t="s">
        <v>159</v>
      </c>
      <c r="D30" s="435" t="s">
        <v>72</v>
      </c>
      <c r="E30" s="435" t="s">
        <v>73</v>
      </c>
      <c r="F30" s="296"/>
      <c r="G30" s="296"/>
      <c r="H30" s="296"/>
      <c r="I30" s="455"/>
      <c r="J30" s="455"/>
    </row>
    <row r="31" spans="1:10" s="456" customFormat="1" ht="24">
      <c r="B31" s="436" t="s">
        <v>200</v>
      </c>
      <c r="C31" s="213">
        <f>IF('General Assumptions'!C2=1,E$6*E$7*C25+E$6*(1-E$7)*C26+(1-E$6)*E$7*C27+(1-E$6)*(1-E$7)*C28,E$6*E$7*F25+E$6*(1-E$7)*F26+(1-E$6)*E$7*F27+(1-E$6)*(1-E$7)*F28)</f>
        <v>2449.9092000000001</v>
      </c>
      <c r="D31" s="213">
        <f>IF('General Assumptions'!C2=1,E$6*E$7*D25+E$6*(1-E$7)*D26+(1-E$6)*E$7*D27+(1-E$6)*(1-E$7)*D28,E$6*E$7*G25+E$6*(1-E$7)*G26+(1-E$6)*E$7*G27+(1-E$6)*(1-E$7)*G28)</f>
        <v>5153.7708000000011</v>
      </c>
      <c r="E31" s="213">
        <f>IF('General Assumptions'!C2=1,E$6*E$7*E25+E$6*(1-E$7)*E26+(1-E$6)*E$7*E27+(1-E$6)*(1-E$7)*E28,E$6*E$7*H25+E$6*(1-E$7)*H26+(1-E$6)*E$7*H27+(1-E$6)*(1-E$7)*H28)</f>
        <v>1156.32</v>
      </c>
      <c r="F31" s="296"/>
      <c r="G31" s="461"/>
      <c r="H31" s="461"/>
      <c r="I31" s="455"/>
      <c r="J31" s="455"/>
    </row>
    <row r="32" spans="1:10" s="456" customFormat="1" ht="13.5" customHeight="1">
      <c r="A32" s="294"/>
      <c r="B32" s="219"/>
      <c r="C32" s="132"/>
      <c r="D32" s="132"/>
      <c r="E32" s="133"/>
      <c r="F32" s="283"/>
      <c r="G32" s="460"/>
      <c r="H32" s="460"/>
      <c r="I32" s="455"/>
      <c r="J32" s="455"/>
    </row>
    <row r="33" spans="1:10" s="215" customFormat="1">
      <c r="B33" s="520" t="s">
        <v>168</v>
      </c>
      <c r="C33" s="223" t="s">
        <v>2</v>
      </c>
      <c r="D33" s="406">
        <v>7</v>
      </c>
      <c r="E33" s="297"/>
      <c r="F33" s="296"/>
      <c r="G33" s="284"/>
      <c r="H33" s="284"/>
      <c r="I33" s="107"/>
      <c r="J33" s="107"/>
    </row>
    <row r="34" spans="1:10">
      <c r="A34" s="217"/>
      <c r="B34" s="521"/>
      <c r="C34" s="223" t="s">
        <v>3</v>
      </c>
      <c r="D34" s="406">
        <v>7</v>
      </c>
      <c r="E34" s="271"/>
      <c r="F34" s="298"/>
      <c r="G34" s="293"/>
      <c r="H34" s="283"/>
    </row>
    <row r="35" spans="1:10">
      <c r="A35" s="217"/>
      <c r="B35" s="521"/>
      <c r="C35" s="273" t="s">
        <v>13</v>
      </c>
      <c r="D35" s="394">
        <f>IF('General Assumptions'!C3=1,'Monitor Calcs'!D33,'Monitor Calcs'!D34)</f>
        <v>7</v>
      </c>
      <c r="E35" s="271"/>
      <c r="F35" s="298"/>
      <c r="G35" s="293"/>
      <c r="H35" s="283"/>
    </row>
    <row r="36" spans="1:10" s="75" customFormat="1" ht="33" customHeight="1">
      <c r="A36" s="61" t="s">
        <v>236</v>
      </c>
      <c r="B36" s="99"/>
      <c r="C36" s="101"/>
      <c r="D36" s="80"/>
      <c r="E36" s="277"/>
      <c r="F36" s="74"/>
      <c r="G36" s="280"/>
      <c r="H36" s="280"/>
    </row>
    <row r="37" spans="1:10">
      <c r="A37" s="217"/>
      <c r="B37" s="239" t="s">
        <v>70</v>
      </c>
      <c r="C37" s="281" t="s">
        <v>69</v>
      </c>
      <c r="D37" s="281" t="s">
        <v>71</v>
      </c>
      <c r="E37" s="283"/>
      <c r="F37" s="283"/>
      <c r="G37" s="283"/>
      <c r="H37" s="283"/>
    </row>
    <row r="38" spans="1:10">
      <c r="A38" s="222"/>
      <c r="B38" s="191">
        <f>(D15*C31+D21*D31+E31*D21)/1000</f>
        <v>51.636200446800004</v>
      </c>
      <c r="C38" s="191">
        <f>(E15*C31+E21*D31+E31*E21)/1000</f>
        <v>43.990639850400001</v>
      </c>
      <c r="D38" s="191">
        <f>B38-C38</f>
        <v>7.6455605964000029</v>
      </c>
      <c r="E38" s="282"/>
      <c r="F38" s="283"/>
      <c r="G38" s="283"/>
      <c r="H38" s="283"/>
    </row>
    <row r="39" spans="1:10" s="75" customFormat="1" ht="33" customHeight="1">
      <c r="A39" s="61" t="s">
        <v>237</v>
      </c>
      <c r="B39" s="99"/>
      <c r="C39" s="101"/>
      <c r="D39" s="80"/>
      <c r="E39" s="277"/>
      <c r="F39" s="74"/>
      <c r="G39" s="280"/>
      <c r="H39" s="280"/>
    </row>
    <row r="40" spans="1:10" s="217" customFormat="1">
      <c r="B40" s="239" t="s">
        <v>141</v>
      </c>
      <c r="C40" s="191">
        <f>D38*'General Assumptions'!D$65</f>
        <v>11.774163318456004</v>
      </c>
      <c r="D40" s="192" t="s">
        <v>144</v>
      </c>
      <c r="E40" s="129"/>
      <c r="F40" s="129"/>
      <c r="G40" s="220"/>
      <c r="H40" s="220"/>
      <c r="I40" s="220"/>
      <c r="J40" s="220"/>
    </row>
    <row r="41" spans="1:10" s="217" customFormat="1">
      <c r="A41" s="222"/>
      <c r="B41" s="239" t="s">
        <v>142</v>
      </c>
      <c r="C41" s="191">
        <f>C40*D35</f>
        <v>82.419143229192031</v>
      </c>
      <c r="D41" s="192" t="s">
        <v>144</v>
      </c>
      <c r="E41" s="224"/>
      <c r="F41" s="225"/>
      <c r="G41" s="212"/>
      <c r="H41" s="220"/>
      <c r="I41" s="220"/>
      <c r="J41" s="220"/>
    </row>
    <row r="42" spans="1:10" s="75" customFormat="1" ht="21" customHeight="1">
      <c r="A42" s="89"/>
      <c r="B42" s="90"/>
      <c r="C42" s="91"/>
      <c r="D42" s="91"/>
      <c r="E42" s="92"/>
      <c r="F42" s="92"/>
      <c r="G42" s="92"/>
      <c r="H42" s="79"/>
    </row>
    <row r="43" spans="1:10" s="93" customFormat="1" ht="21" customHeight="1">
      <c r="A43" s="60" t="s">
        <v>121</v>
      </c>
      <c r="B43" s="99"/>
      <c r="C43" s="74"/>
      <c r="D43" s="74"/>
      <c r="E43" s="75"/>
      <c r="F43" s="75"/>
      <c r="G43" s="75"/>
      <c r="H43" s="79"/>
    </row>
    <row r="44" spans="1:10" s="203" customFormat="1" ht="12.75" customHeight="1">
      <c r="B44" s="193" t="s">
        <v>89</v>
      </c>
      <c r="C44" s="466" t="s">
        <v>354</v>
      </c>
      <c r="D44" s="194"/>
      <c r="E44" s="194"/>
      <c r="F44" s="167"/>
      <c r="G44" s="226"/>
      <c r="H44" s="226"/>
      <c r="I44" s="226"/>
    </row>
    <row r="45" spans="1:10" s="203" customFormat="1" ht="12" customHeight="1">
      <c r="A45" s="226"/>
      <c r="B45" s="193"/>
      <c r="C45" s="194" t="s">
        <v>355</v>
      </c>
      <c r="D45" s="194"/>
      <c r="E45" s="194"/>
      <c r="F45" s="227"/>
      <c r="G45" s="226"/>
      <c r="H45" s="226"/>
      <c r="I45" s="226"/>
    </row>
    <row r="46" spans="1:10" s="457" customFormat="1" ht="16.5" customHeight="1">
      <c r="A46" s="458"/>
      <c r="B46" s="193" t="s">
        <v>85</v>
      </c>
      <c r="C46" s="194" t="s">
        <v>109</v>
      </c>
      <c r="D46" s="170"/>
      <c r="E46" s="15"/>
      <c r="F46" s="15"/>
      <c r="G46" s="136"/>
      <c r="H46" s="458"/>
      <c r="I46" s="458"/>
    </row>
    <row r="47" spans="1:10" s="457" customFormat="1" ht="12" customHeight="1">
      <c r="A47" s="458"/>
      <c r="B47" s="193"/>
      <c r="C47" s="194" t="s">
        <v>94</v>
      </c>
      <c r="D47" s="170"/>
      <c r="E47" s="15"/>
      <c r="F47" s="15"/>
      <c r="G47" s="136"/>
      <c r="H47" s="458"/>
      <c r="I47" s="458"/>
    </row>
    <row r="48" spans="1:10" s="203" customFormat="1" ht="18.75" customHeight="1">
      <c r="A48" s="226"/>
      <c r="B48" s="193" t="s">
        <v>90</v>
      </c>
      <c r="C48" s="194" t="s">
        <v>92</v>
      </c>
      <c r="D48" s="167"/>
      <c r="E48" s="167"/>
      <c r="F48" s="167"/>
      <c r="G48" s="458"/>
      <c r="H48" s="458"/>
      <c r="I48" s="226"/>
    </row>
    <row r="49" spans="1:12" s="203" customFormat="1" ht="12" customHeight="1">
      <c r="A49" s="226"/>
      <c r="B49" s="228"/>
      <c r="C49" s="194" t="s">
        <v>93</v>
      </c>
      <c r="D49" s="451"/>
      <c r="E49" s="452"/>
      <c r="F49" s="452"/>
      <c r="G49" s="458"/>
      <c r="H49" s="458"/>
      <c r="I49" s="226"/>
    </row>
    <row r="50" spans="1:12" s="203" customFormat="1" ht="18.75" customHeight="1">
      <c r="A50" s="226"/>
      <c r="B50" s="430" t="s">
        <v>91</v>
      </c>
      <c r="C50" s="519" t="s">
        <v>353</v>
      </c>
      <c r="D50" s="519"/>
      <c r="E50" s="519"/>
      <c r="F50" s="519"/>
      <c r="G50" s="519"/>
      <c r="H50" s="519"/>
      <c r="I50" s="226"/>
      <c r="J50" s="226"/>
      <c r="K50" s="226"/>
      <c r="L50" s="226"/>
    </row>
    <row r="51" spans="1:12" ht="18" customHeight="1">
      <c r="C51" s="519"/>
      <c r="D51" s="519"/>
      <c r="E51" s="519"/>
      <c r="F51" s="519"/>
      <c r="G51" s="519"/>
      <c r="H51" s="519"/>
    </row>
  </sheetData>
  <sheetProtection sheet="1" objects="1" scenarios="1"/>
  <mergeCells count="11">
    <mergeCell ref="C50:H51"/>
    <mergeCell ref="E3:E4"/>
    <mergeCell ref="B33:B35"/>
    <mergeCell ref="B3:B4"/>
    <mergeCell ref="B9:B15"/>
    <mergeCell ref="C5:D5"/>
    <mergeCell ref="C3:D3"/>
    <mergeCell ref="B16:B21"/>
    <mergeCell ref="B23:B24"/>
    <mergeCell ref="C23:E23"/>
    <mergeCell ref="F23:H23"/>
  </mergeCells>
  <phoneticPr fontId="12" type="noConversion"/>
  <hyperlinks>
    <hyperlink ref="C44" r:id="rId1"/>
  </hyperlinks>
  <pageMargins left="0.75" right="0.75" top="0.75" bottom="0.75" header="0.5" footer="0.5"/>
  <pageSetup scale="60" orientation="landscape" r:id="rId2"/>
  <headerFooter alignWithMargins="0"/>
  <ignoredErrors>
    <ignoredError sqref="D35 C31:D31 D21:E21 E31 D15:E15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C113CDA2-BA57-4099-878D-21F232B53B4C}">
            <xm:f>'General Assumptions'!$D$3="Residential"</xm:f>
            <x14:dxf>
              <font>
                <color theme="0" tint="-0.24994659260841701"/>
              </font>
            </x14:dxf>
          </x14:cfRule>
          <xm:sqref>C4</xm:sqref>
        </x14:conditionalFormatting>
        <x14:conditionalFormatting xmlns:xm="http://schemas.microsoft.com/office/excel/2006/main">
          <x14:cfRule type="expression" priority="21" id="{AC40F170-C4A2-4B41-B367-33E6D98A6370}">
            <xm:f>'General Assumptions'!$D$3="Commercial"</xm:f>
            <x14:dxf>
              <font>
                <color theme="0" tint="-0.24994659260841701"/>
              </font>
            </x14:dxf>
          </x14:cfRule>
          <xm:sqref>D4</xm:sqref>
        </x14:conditionalFormatting>
        <x14:conditionalFormatting xmlns:xm="http://schemas.microsoft.com/office/excel/2006/main">
          <x14:cfRule type="expression" priority="19" stopIfTrue="1" id="{30E8270B-3DF2-4E54-A528-84806BE12067}">
            <xm:f>INPUTS!$C$15=0</xm:f>
            <x14:dxf>
              <font>
                <color theme="0" tint="-0.14996795556505021"/>
              </font>
            </x14:dxf>
          </x14:cfRule>
          <xm:sqref>B3:E5 B33:D35 B40:D41 B9:E15 C17:C20 B16:C16 C21:E21 B37:D38 B30:E31 F23 C23</xm:sqref>
        </x14:conditionalFormatting>
        <x14:conditionalFormatting xmlns:xm="http://schemas.microsoft.com/office/excel/2006/main">
          <x14:cfRule type="expression" priority="17" stopIfTrue="1" id="{A81DECFA-D26B-4B50-A4B9-43DA9255B1E6}">
            <xm:f>INPUTS!$C$15=0</xm:f>
            <x14:dxf>
              <font>
                <color theme="0" tint="-0.14996795556505021"/>
              </font>
            </x14:dxf>
          </x14:cfRule>
          <xm:sqref>D16:E20</xm:sqref>
        </x14:conditionalFormatting>
        <x14:conditionalFormatting xmlns:xm="http://schemas.microsoft.com/office/excel/2006/main">
          <x14:cfRule type="expression" priority="9" stopIfTrue="1" id="{9598A457-8A01-4698-964C-C068F5282E32}">
            <xm:f>INPUTS!$C$15=0</xm:f>
            <x14:dxf>
              <font>
                <color theme="0" tint="-0.14996795556505021"/>
              </font>
            </x14:dxf>
          </x14:cfRule>
          <xm:sqref>B6:E7</xm:sqref>
        </x14:conditionalFormatting>
        <x14:conditionalFormatting xmlns:xm="http://schemas.microsoft.com/office/excel/2006/main">
          <x14:cfRule type="expression" priority="6" stopIfTrue="1" id="{ED7DCA72-1863-465D-A7B1-159B819A028B}">
            <xm:f>INPUTS!$C$15=0</xm:f>
            <x14:dxf>
              <font>
                <color theme="0" tint="-0.14996795556505021"/>
              </font>
            </x14:dxf>
          </x14:cfRule>
          <xm:sqref>B23:B28</xm:sqref>
        </x14:conditionalFormatting>
        <x14:conditionalFormatting xmlns:xm="http://schemas.microsoft.com/office/excel/2006/main">
          <x14:cfRule type="expression" priority="4" id="{8204B915-F8B8-4AEA-8C18-5C6CAAA1EA06}">
            <xm:f>'General Assumptions'!$D$3="Commercial"</xm:f>
            <x14:dxf>
              <font>
                <color theme="0" tint="-0.24994659260841701"/>
              </font>
            </x14:dxf>
          </x14:cfRule>
          <xm:sqref>F24:H28 F23</xm:sqref>
        </x14:conditionalFormatting>
        <x14:conditionalFormatting xmlns:xm="http://schemas.microsoft.com/office/excel/2006/main">
          <x14:cfRule type="expression" priority="3" stopIfTrue="1" id="{30DF00A4-F75B-48B4-92AA-7B31B4462FAD}">
            <xm:f>INPUTS!$C$15=0</xm:f>
            <x14:dxf>
              <font>
                <color theme="0" tint="-0.14996795556505021"/>
              </font>
            </x14:dxf>
          </x14:cfRule>
          <xm:sqref>F24:H28</xm:sqref>
        </x14:conditionalFormatting>
        <x14:conditionalFormatting xmlns:xm="http://schemas.microsoft.com/office/excel/2006/main">
          <x14:cfRule type="expression" priority="2" id="{732708A7-034B-4C37-90F5-F6C50747C234}">
            <xm:f>'General Assumptions'!$D$3="Residential"</xm:f>
            <x14:dxf>
              <font>
                <color theme="0" tint="-0.24994659260841701"/>
              </font>
            </x14:dxf>
          </x14:cfRule>
          <xm:sqref>C24:E28 C23</xm:sqref>
        </x14:conditionalFormatting>
        <x14:conditionalFormatting xmlns:xm="http://schemas.microsoft.com/office/excel/2006/main">
          <x14:cfRule type="expression" priority="1" stopIfTrue="1" id="{10A59CF6-DC82-4EF9-AB23-49AE1DA99AFB}">
            <xm:f>INPUTS!$C$15=0</xm:f>
            <x14:dxf>
              <font>
                <color theme="0" tint="-0.14996795556505021"/>
              </font>
            </x14:dxf>
          </x14:cfRule>
          <xm:sqref>C24:E28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34"/>
  <sheetViews>
    <sheetView showGridLines="0" showRowColHeaders="0" zoomScaleNormal="100" workbookViewId="0">
      <selection activeCell="A3" sqref="A3"/>
    </sheetView>
  </sheetViews>
  <sheetFormatPr defaultColWidth="27.140625" defaultRowHeight="12"/>
  <cols>
    <col min="1" max="1" width="4.7109375" style="129" customWidth="1"/>
    <col min="2" max="2" width="26.7109375" style="129" customWidth="1"/>
    <col min="3" max="3" width="18.85546875" style="129" customWidth="1"/>
    <col min="4" max="5" width="18" style="129" customWidth="1"/>
    <col min="6" max="7" width="27.140625" style="129"/>
    <col min="8" max="8" width="33" style="129" customWidth="1"/>
    <col min="9" max="16384" width="27.140625" style="129"/>
  </cols>
  <sheetData>
    <row r="1" spans="1:13" s="104" customFormat="1" ht="30" customHeight="1">
      <c r="A1" s="98" t="s">
        <v>238</v>
      </c>
      <c r="B1" s="120"/>
      <c r="C1" s="121"/>
      <c r="D1" s="121"/>
      <c r="F1" s="200"/>
      <c r="G1" s="214"/>
      <c r="H1" s="172"/>
      <c r="I1" s="172"/>
    </row>
    <row r="2" spans="1:13" s="215" customFormat="1" ht="22.5" customHeight="1">
      <c r="A2" s="61" t="s">
        <v>190</v>
      </c>
      <c r="B2" s="187"/>
      <c r="C2" s="124"/>
      <c r="D2" s="129"/>
      <c r="E2" s="129"/>
      <c r="F2" s="214"/>
      <c r="G2" s="214"/>
      <c r="H2" s="172"/>
      <c r="I2" s="172"/>
      <c r="J2" s="107"/>
      <c r="K2" s="107"/>
      <c r="L2" s="107"/>
      <c r="M2" s="107"/>
    </row>
    <row r="3" spans="1:13" s="215" customFormat="1">
      <c r="A3" s="127"/>
      <c r="B3" s="208"/>
      <c r="C3" s="432" t="s">
        <v>191</v>
      </c>
      <c r="D3" s="432" t="s">
        <v>377</v>
      </c>
      <c r="E3" s="129"/>
      <c r="F3" s="107"/>
      <c r="G3" s="107"/>
      <c r="H3" s="107"/>
      <c r="I3" s="107"/>
      <c r="J3" s="107"/>
      <c r="K3" s="107"/>
      <c r="L3" s="107"/>
    </row>
    <row r="4" spans="1:13" s="456" customFormat="1">
      <c r="A4" s="127"/>
      <c r="B4" s="447" t="s">
        <v>189</v>
      </c>
      <c r="C4" s="462" t="s">
        <v>365</v>
      </c>
      <c r="D4" s="462" t="str">
        <f>INPUTS!D17</f>
        <v xml:space="preserve">45.0 - 49.9 inches </v>
      </c>
      <c r="E4" s="129"/>
      <c r="F4" s="455"/>
      <c r="G4" s="455"/>
      <c r="H4" s="455"/>
      <c r="I4" s="455"/>
      <c r="J4" s="455"/>
      <c r="K4" s="455"/>
      <c r="L4" s="455"/>
    </row>
    <row r="5" spans="1:13" s="215" customFormat="1" ht="12" customHeight="1">
      <c r="A5" s="127"/>
      <c r="B5" s="433" t="s">
        <v>378</v>
      </c>
      <c r="C5" s="216">
        <v>24</v>
      </c>
      <c r="D5" s="216">
        <f>INPUTS!E17</f>
        <v>24</v>
      </c>
      <c r="E5" s="129"/>
      <c r="F5" s="107"/>
      <c r="G5" s="107"/>
      <c r="H5" s="107"/>
      <c r="I5" s="107"/>
      <c r="J5" s="107"/>
      <c r="K5" s="107"/>
      <c r="L5" s="107"/>
    </row>
    <row r="6" spans="1:13" s="215" customFormat="1" ht="12" customHeight="1">
      <c r="A6" s="127"/>
      <c r="B6" s="433" t="s">
        <v>379</v>
      </c>
      <c r="C6" s="216">
        <v>0</v>
      </c>
      <c r="D6" s="216">
        <f>INPUTS!F17</f>
        <v>0</v>
      </c>
      <c r="E6" s="129"/>
      <c r="F6" s="107"/>
      <c r="G6" s="107"/>
      <c r="H6" s="107"/>
      <c r="I6" s="107"/>
      <c r="J6" s="107"/>
      <c r="K6" s="107"/>
      <c r="L6" s="107"/>
    </row>
    <row r="7" spans="1:13" s="75" customFormat="1" ht="33" customHeight="1">
      <c r="A7" s="61" t="s">
        <v>167</v>
      </c>
      <c r="B7" s="99"/>
      <c r="C7" s="101"/>
      <c r="D7" s="102"/>
      <c r="E7" s="78"/>
      <c r="F7" s="201"/>
      <c r="G7" s="229"/>
      <c r="H7" s="79"/>
      <c r="I7" s="79"/>
    </row>
    <row r="8" spans="1:13" ht="12" customHeight="1">
      <c r="A8" s="217"/>
      <c r="B8" s="522" t="s">
        <v>158</v>
      </c>
      <c r="C8" s="446" t="s">
        <v>372</v>
      </c>
      <c r="D8" s="445" t="s">
        <v>70</v>
      </c>
      <c r="E8" s="445" t="s">
        <v>69</v>
      </c>
      <c r="F8" s="199"/>
      <c r="G8" s="229"/>
    </row>
    <row r="9" spans="1:13" ht="12" customHeight="1">
      <c r="A9" s="217"/>
      <c r="B9" s="528"/>
      <c r="C9" s="323" t="s">
        <v>363</v>
      </c>
      <c r="D9" s="216">
        <v>54.58</v>
      </c>
      <c r="E9" s="216">
        <v>37.270000000000003</v>
      </c>
    </row>
    <row r="10" spans="1:13" ht="12" customHeight="1">
      <c r="A10" s="217"/>
      <c r="B10" s="528"/>
      <c r="C10" s="323" t="s">
        <v>364</v>
      </c>
      <c r="D10" s="216">
        <v>93.32</v>
      </c>
      <c r="E10" s="216">
        <v>65.75</v>
      </c>
      <c r="F10" s="232"/>
      <c r="G10" s="211"/>
    </row>
    <row r="11" spans="1:13" ht="12" customHeight="1">
      <c r="A11" s="459"/>
      <c r="B11" s="528"/>
      <c r="C11" s="323" t="s">
        <v>365</v>
      </c>
      <c r="D11" s="216">
        <v>120.84</v>
      </c>
      <c r="E11" s="216">
        <v>79.33</v>
      </c>
    </row>
    <row r="12" spans="1:13" ht="12" customHeight="1">
      <c r="A12" s="459"/>
      <c r="B12" s="528"/>
      <c r="C12" s="323" t="s">
        <v>366</v>
      </c>
      <c r="D12" s="216">
        <v>152.18</v>
      </c>
      <c r="E12" s="216">
        <v>104.19</v>
      </c>
      <c r="F12" s="232"/>
      <c r="G12" s="211"/>
    </row>
    <row r="13" spans="1:13" ht="12" customHeight="1">
      <c r="A13" s="459"/>
      <c r="B13" s="529"/>
      <c r="C13" s="323" t="s">
        <v>13</v>
      </c>
      <c r="D13" s="464">
        <f>VLOOKUP(D4,$C$9:$D$12,2,FALSE)</f>
        <v>120.84</v>
      </c>
      <c r="E13" s="464">
        <f>VLOOKUP(D4,$C$9:$E$12,3,FALSE)</f>
        <v>79.33</v>
      </c>
      <c r="F13" s="232"/>
      <c r="G13" s="211"/>
    </row>
    <row r="14" spans="1:13" ht="12" customHeight="1">
      <c r="A14" s="459"/>
      <c r="B14" s="522" t="s">
        <v>368</v>
      </c>
      <c r="C14" s="323" t="s">
        <v>363</v>
      </c>
      <c r="D14" s="463">
        <v>0.30599999999999999</v>
      </c>
      <c r="E14" s="468">
        <v>0.29299999999999998</v>
      </c>
    </row>
    <row r="15" spans="1:13" ht="12" customHeight="1">
      <c r="A15" s="459"/>
      <c r="B15" s="528"/>
      <c r="C15" s="323" t="s">
        <v>364</v>
      </c>
      <c r="D15" s="463">
        <v>0.36599999999999999</v>
      </c>
      <c r="E15" s="463">
        <v>0.315</v>
      </c>
      <c r="F15" s="232"/>
      <c r="G15" s="211"/>
    </row>
    <row r="16" spans="1:13" ht="12" customHeight="1">
      <c r="A16" s="459"/>
      <c r="B16" s="528"/>
      <c r="C16" s="323" t="s">
        <v>365</v>
      </c>
      <c r="D16" s="463">
        <v>0.40200000000000002</v>
      </c>
      <c r="E16" s="463">
        <v>0.32600000000000001</v>
      </c>
    </row>
    <row r="17" spans="1:13" ht="12" customHeight="1">
      <c r="A17" s="459"/>
      <c r="B17" s="528"/>
      <c r="C17" s="323" t="s">
        <v>366</v>
      </c>
      <c r="D17" s="463">
        <v>0.38600000000000001</v>
      </c>
      <c r="E17" s="463">
        <v>0.33300000000000002</v>
      </c>
      <c r="F17" s="232"/>
      <c r="G17" s="211"/>
    </row>
    <row r="18" spans="1:13" ht="12" customHeight="1">
      <c r="A18" s="459"/>
      <c r="B18" s="529"/>
      <c r="C18" s="323" t="s">
        <v>13</v>
      </c>
      <c r="D18" s="465">
        <f>VLOOKUP(D4,$C$14:$D$17,2,FALSE)</f>
        <v>0.40200000000000002</v>
      </c>
      <c r="E18" s="465">
        <f>VLOOKUP(D4,$C$14:$E$17,3,FALSE)</f>
        <v>0.32600000000000001</v>
      </c>
      <c r="F18" s="232"/>
      <c r="G18" s="211"/>
    </row>
    <row r="19" spans="1:13" s="217" customFormat="1" ht="12.75">
      <c r="A19" s="127"/>
      <c r="B19" s="202"/>
      <c r="C19" s="187"/>
      <c r="D19" s="187"/>
      <c r="E19" s="187"/>
      <c r="F19" s="206"/>
      <c r="G19" s="205"/>
      <c r="H19" s="210"/>
      <c r="I19" s="210"/>
      <c r="J19" s="210"/>
      <c r="K19" s="210"/>
      <c r="L19" s="210"/>
      <c r="M19" s="210"/>
    </row>
    <row r="20" spans="1:13">
      <c r="A20" s="217"/>
      <c r="B20" s="209" t="s">
        <v>159</v>
      </c>
      <c r="C20" s="213">
        <f>D5*365</f>
        <v>8760</v>
      </c>
      <c r="F20" s="221"/>
    </row>
    <row r="21" spans="1:13">
      <c r="A21" s="217"/>
      <c r="B21" s="209" t="s">
        <v>369</v>
      </c>
      <c r="C21" s="213">
        <f>D6*365</f>
        <v>0</v>
      </c>
    </row>
    <row r="22" spans="1:13">
      <c r="A22" s="217"/>
      <c r="B22" s="233" t="s">
        <v>168</v>
      </c>
      <c r="C22" s="396">
        <v>4</v>
      </c>
      <c r="D22" s="351"/>
    </row>
    <row r="23" spans="1:13" s="75" customFormat="1" ht="33" customHeight="1">
      <c r="A23" s="61" t="s">
        <v>236</v>
      </c>
      <c r="B23" s="99"/>
      <c r="C23" s="101"/>
      <c r="D23" s="80"/>
      <c r="E23" s="78"/>
      <c r="G23" s="79"/>
      <c r="H23" s="79"/>
      <c r="I23" s="79"/>
    </row>
    <row r="24" spans="1:13">
      <c r="A24" s="217"/>
      <c r="B24" s="141" t="s">
        <v>70</v>
      </c>
      <c r="C24" s="431" t="s">
        <v>69</v>
      </c>
      <c r="D24" s="431" t="s">
        <v>71</v>
      </c>
    </row>
    <row r="25" spans="1:13">
      <c r="A25" s="222"/>
      <c r="B25" s="191">
        <f>(D13*C20+D18*C21)/1000</f>
        <v>1058.5584000000001</v>
      </c>
      <c r="C25" s="191">
        <f>(E13*C20+E18*C21)/1000</f>
        <v>694.93079999999998</v>
      </c>
      <c r="D25" s="191">
        <f>B25-C25</f>
        <v>363.62760000000014</v>
      </c>
      <c r="E25" s="105"/>
    </row>
    <row r="26" spans="1:13" s="75" customFormat="1" ht="33" customHeight="1">
      <c r="A26" s="61" t="s">
        <v>237</v>
      </c>
      <c r="B26" s="99"/>
      <c r="C26" s="101"/>
      <c r="D26" s="80"/>
      <c r="E26" s="78"/>
      <c r="G26" s="79"/>
      <c r="H26" s="79"/>
      <c r="I26" s="79"/>
    </row>
    <row r="27" spans="1:13" s="217" customFormat="1">
      <c r="B27" s="141" t="s">
        <v>141</v>
      </c>
      <c r="C27" s="191">
        <f>D25*'General Assumptions'!D$65</f>
        <v>559.9865040000002</v>
      </c>
      <c r="D27" s="192" t="s">
        <v>144</v>
      </c>
      <c r="E27" s="129"/>
      <c r="F27" s="129"/>
      <c r="G27" s="220"/>
      <c r="H27" s="220"/>
      <c r="I27" s="220"/>
      <c r="J27" s="220"/>
      <c r="K27" s="220"/>
      <c r="L27" s="220"/>
      <c r="M27" s="220"/>
    </row>
    <row r="28" spans="1:13" s="217" customFormat="1">
      <c r="A28" s="222"/>
      <c r="B28" s="141" t="s">
        <v>142</v>
      </c>
      <c r="C28" s="191">
        <f>C27*C22</f>
        <v>2239.9460160000008</v>
      </c>
      <c r="D28" s="192" t="s">
        <v>144</v>
      </c>
      <c r="E28" s="224"/>
      <c r="F28" s="225"/>
      <c r="G28" s="212"/>
      <c r="H28" s="220"/>
      <c r="I28" s="220"/>
      <c r="J28" s="220"/>
      <c r="K28" s="220"/>
      <c r="L28" s="220"/>
      <c r="M28" s="220"/>
    </row>
    <row r="29" spans="1:13" s="75" customFormat="1" ht="21" customHeight="1">
      <c r="A29" s="89"/>
      <c r="B29" s="90"/>
      <c r="C29" s="91"/>
      <c r="D29" s="91"/>
      <c r="E29" s="92"/>
      <c r="F29" s="92"/>
      <c r="G29" s="92"/>
      <c r="H29" s="79"/>
      <c r="I29" s="79"/>
    </row>
    <row r="30" spans="1:13" s="93" customFormat="1" ht="21" customHeight="1">
      <c r="A30" s="60" t="s">
        <v>121</v>
      </c>
      <c r="B30" s="99"/>
      <c r="C30" s="74"/>
      <c r="D30" s="74"/>
      <c r="E30" s="75"/>
      <c r="F30" s="75"/>
      <c r="G30" s="75"/>
      <c r="H30" s="79"/>
      <c r="I30" s="79"/>
    </row>
    <row r="31" spans="1:13" s="203" customFormat="1" ht="12.75" customHeight="1">
      <c r="B31" s="193" t="s">
        <v>89</v>
      </c>
      <c r="C31" s="466" t="s">
        <v>354</v>
      </c>
      <c r="D31" s="389"/>
      <c r="E31" s="167"/>
      <c r="F31" s="167"/>
      <c r="G31" s="226"/>
      <c r="H31" s="226"/>
      <c r="I31" s="226"/>
      <c r="J31" s="226"/>
      <c r="K31" s="226"/>
      <c r="L31" s="226"/>
    </row>
    <row r="32" spans="1:13" s="203" customFormat="1" ht="12" customHeight="1">
      <c r="A32" s="226"/>
      <c r="B32" s="193"/>
      <c r="C32" s="467" t="s">
        <v>355</v>
      </c>
      <c r="D32"/>
      <c r="E32" s="227"/>
      <c r="F32" s="227"/>
      <c r="G32" s="226"/>
      <c r="H32" s="226"/>
      <c r="I32" s="226"/>
      <c r="J32" s="226"/>
      <c r="K32" s="226"/>
      <c r="L32" s="226"/>
    </row>
    <row r="33" spans="1:12" s="203" customFormat="1" ht="18.75" customHeight="1">
      <c r="A33" s="226"/>
      <c r="B33" s="193" t="s">
        <v>91</v>
      </c>
      <c r="C33" s="514" t="s">
        <v>312</v>
      </c>
      <c r="D33" s="515"/>
      <c r="E33" s="515"/>
      <c r="F33" s="515"/>
      <c r="G33" s="515"/>
      <c r="H33" s="515"/>
      <c r="I33" s="226"/>
      <c r="J33" s="226"/>
      <c r="K33" s="226"/>
      <c r="L33" s="226"/>
    </row>
    <row r="34" spans="1:12">
      <c r="C34" s="352"/>
      <c r="E34" s="350"/>
    </row>
  </sheetData>
  <sheetProtection sheet="1" objects="1" scenarios="1"/>
  <mergeCells count="3">
    <mergeCell ref="C33:H33"/>
    <mergeCell ref="B8:B13"/>
    <mergeCell ref="B14:B18"/>
  </mergeCells>
  <hyperlinks>
    <hyperlink ref="C33:H33" r:id="rId1" display="- &quot;Efficiency Improvements in U.S. Office Equipment: Expected Policy Impacts and Uncertainties&quot;, Koomey, Cramer, Piette, Eto. Lawrence Berkeley National Laboratory. 1995. Table 3."/>
    <hyperlink ref="C31" r:id="rId2"/>
    <hyperlink ref="C32" r:id="rId3"/>
  </hyperlinks>
  <pageMargins left="0.75" right="0.75" top="0.75" bottom="0.75" header="0.5" footer="0.5"/>
  <pageSetup scale="60" orientation="landscape" r:id="rId4"/>
  <headerFooter alignWithMargins="0"/>
  <ignoredErrors>
    <ignoredError sqref="C20:C21 D18:E18 D13:E13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0A6ED796-C977-4927-9C43-5380893C98B3}">
            <xm:f>INPUTS!$C$17=0</xm:f>
            <x14:dxf>
              <font>
                <color theme="0" tint="-0.14996795556505021"/>
              </font>
            </x14:dxf>
          </x14:cfRule>
          <xm:sqref>B3:D3 B27:D28 B20:C22 C18:E18 C13:E13 B24:D25 B14 D9:E12 D14:E18</xm:sqref>
        </x14:conditionalFormatting>
        <x14:conditionalFormatting xmlns:xm="http://schemas.microsoft.com/office/excel/2006/main">
          <x14:cfRule type="expression" priority="21" id="{1DD41D2D-AE2D-4914-B2A8-26A247F1375C}">
            <xm:f>INPUTS!$C$17=0</xm:f>
            <x14:dxf>
              <font>
                <color theme="0" tint="-0.14996795556505021"/>
              </font>
            </x14:dxf>
          </x14:cfRule>
          <xm:sqref>B5:B6</xm:sqref>
        </x14:conditionalFormatting>
        <x14:conditionalFormatting xmlns:xm="http://schemas.microsoft.com/office/excel/2006/main">
          <x14:cfRule type="expression" priority="20" id="{B8835DBB-0710-4285-9A8B-BBACCFAC8EB8}">
            <xm:f>INPUTS!$C$17=0</xm:f>
            <x14:dxf>
              <font>
                <color theme="0" tint="-0.14996795556505021"/>
              </font>
            </x14:dxf>
          </x14:cfRule>
          <xm:sqref>C5:C6</xm:sqref>
        </x14:conditionalFormatting>
        <x14:conditionalFormatting xmlns:xm="http://schemas.microsoft.com/office/excel/2006/main">
          <x14:cfRule type="expression" priority="19" id="{0977FA7A-729B-47D9-AF34-D8C53A842353}">
            <xm:f>INPUTS!$C$17=0</xm:f>
            <x14:dxf>
              <font>
                <color theme="0" tint="-0.14996795556505021"/>
              </font>
            </x14:dxf>
          </x14:cfRule>
          <xm:sqref>D5:D6</xm:sqref>
        </x14:conditionalFormatting>
        <x14:conditionalFormatting xmlns:xm="http://schemas.microsoft.com/office/excel/2006/main">
          <x14:cfRule type="expression" priority="7" id="{537F15B3-E421-418D-8B77-F774E76A71AF}">
            <xm:f>INPUTS!$C$17=0</xm:f>
            <x14:dxf>
              <font>
                <color theme="0" tint="-0.14996795556505021"/>
              </font>
            </x14:dxf>
          </x14:cfRule>
          <xm:sqref>C9:C10</xm:sqref>
        </x14:conditionalFormatting>
        <x14:conditionalFormatting xmlns:xm="http://schemas.microsoft.com/office/excel/2006/main">
          <x14:cfRule type="expression" priority="11" id="{5EF5CE22-2F9F-4A60-9640-0EE8D2D5DA2B}">
            <xm:f>INPUTS!$C$17=0</xm:f>
            <x14:dxf>
              <font>
                <color theme="0" tint="-0.14996795556505021"/>
              </font>
            </x14:dxf>
          </x14:cfRule>
          <xm:sqref>B8:E8</xm:sqref>
        </x14:conditionalFormatting>
        <x14:conditionalFormatting xmlns:xm="http://schemas.microsoft.com/office/excel/2006/main">
          <x14:cfRule type="expression" priority="5" id="{A7E4B518-1CAA-4395-86F6-6309B8856A38}">
            <xm:f>INPUTS!$C$17=0</xm:f>
            <x14:dxf>
              <font>
                <color theme="0" tint="-0.14996795556505021"/>
              </font>
            </x14:dxf>
          </x14:cfRule>
          <xm:sqref>C11:C12</xm:sqref>
        </x14:conditionalFormatting>
        <x14:conditionalFormatting xmlns:xm="http://schemas.microsoft.com/office/excel/2006/main">
          <x14:cfRule type="expression" priority="10" id="{C2CC0C6D-0D54-49C3-8D76-24A436720AB7}">
            <xm:f>INPUTS!$C$17=0</xm:f>
            <x14:dxf>
              <font>
                <color theme="0" tint="-0.14996795556505021"/>
              </font>
            </x14:dxf>
          </x14:cfRule>
          <xm:sqref>B4</xm:sqref>
        </x14:conditionalFormatting>
        <x14:conditionalFormatting xmlns:xm="http://schemas.microsoft.com/office/excel/2006/main">
          <x14:cfRule type="expression" priority="4" id="{C32BEBC4-0C4C-4FBD-BF82-FAF30216E247}">
            <xm:f>INPUTS!$C$17=0</xm:f>
            <x14:dxf>
              <font>
                <color theme="0" tint="-0.14996795556505021"/>
              </font>
            </x14:dxf>
          </x14:cfRule>
          <xm:sqref>C14:C15</xm:sqref>
        </x14:conditionalFormatting>
        <x14:conditionalFormatting xmlns:xm="http://schemas.microsoft.com/office/excel/2006/main">
          <x14:cfRule type="expression" priority="3" id="{E53171C5-156D-4C40-82A7-C64EDB0A70C0}">
            <xm:f>INPUTS!$C$17=0</xm:f>
            <x14:dxf>
              <font>
                <color theme="0" tint="-0.14996795556505021"/>
              </font>
            </x14:dxf>
          </x14:cfRule>
          <xm:sqref>C16:C17</xm:sqref>
        </x14:conditionalFormatting>
        <x14:conditionalFormatting xmlns:xm="http://schemas.microsoft.com/office/excel/2006/main">
          <x14:cfRule type="expression" priority="2" id="{9A05BCAA-BED2-4CBC-85BC-3ABAB2AE8882}">
            <xm:f>INPUTS!$C$17=0</xm:f>
            <x14:dxf>
              <font>
                <color theme="0" tint="-0.14996795556505021"/>
              </font>
            </x14:dxf>
          </x14:cfRule>
          <xm:sqref>D4</xm:sqref>
        </x14:conditionalFormatting>
        <x14:conditionalFormatting xmlns:xm="http://schemas.microsoft.com/office/excel/2006/main">
          <x14:cfRule type="expression" priority="1" id="{A8BAC97F-7AC9-47AD-9A9B-7D38F2D884C6}">
            <xm:f>INPUTS!$C$17=0</xm:f>
            <x14:dxf>
              <font>
                <color theme="0" tint="-0.14996795556505021"/>
              </font>
            </x14:dxf>
          </x14:cfRule>
          <xm:sqref>C4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42"/>
  <sheetViews>
    <sheetView showGridLines="0" showRowColHeaders="0" zoomScaleNormal="100" zoomScaleSheetLayoutView="85" workbookViewId="0">
      <selection activeCell="A3" sqref="A3"/>
    </sheetView>
  </sheetViews>
  <sheetFormatPr defaultColWidth="27.28515625" defaultRowHeight="12"/>
  <cols>
    <col min="1" max="1" width="4.7109375" style="134" customWidth="1"/>
    <col min="2" max="3" width="15.7109375" style="130" customWidth="1"/>
    <col min="4" max="4" width="15.7109375" style="131" customWidth="1"/>
    <col min="5" max="5" width="15.7109375" style="108" customWidth="1"/>
    <col min="6" max="8" width="15.7109375" style="128" customWidth="1"/>
    <col min="9" max="9" width="15.7109375" style="138" customWidth="1"/>
    <col min="10" max="11" width="15.7109375" style="114" customWidth="1"/>
    <col min="12" max="13" width="27.28515625" style="114" customWidth="1"/>
    <col min="14" max="16384" width="27.28515625" style="108"/>
  </cols>
  <sheetData>
    <row r="1" spans="1:13" s="104" customFormat="1" ht="30" customHeight="1">
      <c r="A1" s="98" t="s">
        <v>166</v>
      </c>
      <c r="B1" s="120"/>
      <c r="C1" s="120"/>
      <c r="D1" s="121"/>
      <c r="E1" s="121"/>
    </row>
    <row r="2" spans="1:13" s="75" customFormat="1" ht="23.1" customHeight="1">
      <c r="A2" s="61" t="s">
        <v>167</v>
      </c>
      <c r="B2" s="176"/>
      <c r="C2" s="176"/>
      <c r="D2" s="180"/>
      <c r="E2" s="181"/>
      <c r="F2" s="178"/>
      <c r="G2" s="174"/>
      <c r="H2" s="79"/>
      <c r="I2" s="79"/>
    </row>
    <row r="3" spans="1:13" ht="12.75">
      <c r="B3" s="537" t="s">
        <v>171</v>
      </c>
      <c r="C3" s="536"/>
      <c r="D3" s="535"/>
      <c r="E3" s="189" t="s">
        <v>70</v>
      </c>
      <c r="F3" s="189" t="s">
        <v>69</v>
      </c>
      <c r="G3" s="108"/>
      <c r="H3" s="108"/>
      <c r="I3" s="108"/>
      <c r="J3" s="108"/>
    </row>
    <row r="4" spans="1:13" ht="12" customHeight="1">
      <c r="B4" s="538"/>
      <c r="C4" s="539" t="s">
        <v>172</v>
      </c>
      <c r="D4" s="198" t="s">
        <v>165</v>
      </c>
      <c r="E4" s="300">
        <v>3.2</v>
      </c>
      <c r="F4" s="300">
        <v>2</v>
      </c>
      <c r="I4" s="108"/>
      <c r="J4" s="108"/>
    </row>
    <row r="5" spans="1:13">
      <c r="B5" s="538"/>
      <c r="C5" s="540"/>
      <c r="D5" s="198" t="s">
        <v>174</v>
      </c>
      <c r="E5" s="300">
        <v>5</v>
      </c>
      <c r="F5" s="300">
        <v>3</v>
      </c>
      <c r="G5" s="108"/>
      <c r="H5" s="108"/>
      <c r="I5" s="108"/>
      <c r="J5" s="108"/>
    </row>
    <row r="6" spans="1:13" ht="12.75">
      <c r="B6" s="538"/>
      <c r="C6" s="534" t="s">
        <v>169</v>
      </c>
      <c r="D6" s="535"/>
      <c r="E6" s="300">
        <v>3.9</v>
      </c>
      <c r="F6" s="300">
        <v>2.5</v>
      </c>
      <c r="G6" s="108"/>
      <c r="H6" s="108"/>
      <c r="I6" s="108"/>
      <c r="J6" s="108"/>
    </row>
    <row r="8" spans="1:13" ht="12" customHeight="1">
      <c r="A8" s="179"/>
      <c r="B8" s="501" t="s">
        <v>179</v>
      </c>
      <c r="C8" s="502"/>
      <c r="D8" s="299">
        <v>8760</v>
      </c>
      <c r="F8" s="108"/>
      <c r="G8" s="108"/>
      <c r="H8" s="107"/>
      <c r="I8" s="107"/>
      <c r="J8" s="107"/>
      <c r="K8" s="107"/>
      <c r="L8" s="107"/>
      <c r="M8" s="107"/>
    </row>
    <row r="9" spans="1:13" ht="12" customHeight="1">
      <c r="A9" s="179"/>
      <c r="B9" s="501" t="s">
        <v>168</v>
      </c>
      <c r="C9" s="502"/>
      <c r="D9" s="394">
        <v>7</v>
      </c>
      <c r="F9" s="108"/>
      <c r="G9" s="108"/>
      <c r="H9" s="107"/>
      <c r="I9" s="107"/>
      <c r="J9" s="107"/>
      <c r="K9" s="107"/>
      <c r="L9" s="107"/>
      <c r="M9" s="107"/>
    </row>
    <row r="10" spans="1:13" s="75" customFormat="1" ht="33" customHeight="1">
      <c r="A10" s="61" t="s">
        <v>173</v>
      </c>
      <c r="B10" s="176"/>
      <c r="C10" s="176"/>
      <c r="D10" s="177"/>
      <c r="E10" s="181"/>
      <c r="H10" s="79"/>
      <c r="I10" s="79"/>
    </row>
    <row r="11" spans="1:13">
      <c r="A11" s="179"/>
      <c r="B11" s="190"/>
      <c r="C11" s="141" t="s">
        <v>70</v>
      </c>
      <c r="D11" s="141" t="s">
        <v>69</v>
      </c>
      <c r="E11" s="141" t="s">
        <v>71</v>
      </c>
      <c r="F11" s="175"/>
      <c r="G11" s="108"/>
      <c r="H11" s="108"/>
      <c r="I11" s="107"/>
      <c r="J11" s="107"/>
      <c r="K11" s="107"/>
      <c r="L11" s="107"/>
      <c r="M11" s="107"/>
    </row>
    <row r="12" spans="1:13">
      <c r="A12" s="182"/>
      <c r="B12" s="196" t="s">
        <v>172</v>
      </c>
      <c r="C12" s="191">
        <f>IF(INPUTS!D19="Fast ethernet (10/100 base-T)",E4,E5)/1000*D8</f>
        <v>28.032</v>
      </c>
      <c r="D12" s="191">
        <f>IF(INPUTS!D19="Fast ethernet (10/100 base-T)",F4,F5)/1000*D8</f>
        <v>17.52</v>
      </c>
      <c r="E12" s="191">
        <f>C12-D12</f>
        <v>10.512</v>
      </c>
      <c r="F12" s="175"/>
      <c r="G12" s="108"/>
      <c r="H12" s="108"/>
      <c r="I12" s="107"/>
      <c r="J12" s="107"/>
      <c r="K12" s="107"/>
      <c r="L12" s="107"/>
      <c r="M12" s="107"/>
    </row>
    <row r="13" spans="1:13">
      <c r="A13" s="182"/>
      <c r="B13" s="196" t="s">
        <v>169</v>
      </c>
      <c r="C13" s="191">
        <f>E6/1000*D8</f>
        <v>34.164000000000001</v>
      </c>
      <c r="D13" s="191">
        <f>F6/1000*D8</f>
        <v>21.900000000000002</v>
      </c>
      <c r="E13" s="191">
        <f>C13-D13</f>
        <v>12.263999999999999</v>
      </c>
      <c r="F13" s="175"/>
      <c r="G13" s="108"/>
      <c r="H13" s="108"/>
      <c r="I13" s="107"/>
      <c r="J13" s="107"/>
      <c r="K13" s="107"/>
      <c r="L13" s="107"/>
      <c r="M13" s="107"/>
    </row>
    <row r="14" spans="1:13" s="75" customFormat="1" ht="33" customHeight="1">
      <c r="A14" s="61" t="s">
        <v>175</v>
      </c>
      <c r="B14" s="176"/>
      <c r="C14" s="176"/>
      <c r="D14" s="177"/>
      <c r="E14" s="181"/>
      <c r="F14" s="178"/>
      <c r="G14" s="174"/>
      <c r="H14" s="79"/>
      <c r="I14" s="79"/>
    </row>
    <row r="15" spans="1:13">
      <c r="A15" s="179"/>
      <c r="B15" s="541" t="s">
        <v>141</v>
      </c>
      <c r="C15" s="196" t="s">
        <v>172</v>
      </c>
      <c r="D15" s="191">
        <f>E12*'General Assumptions'!D$65</f>
        <v>16.188480000000002</v>
      </c>
      <c r="E15" s="543" t="s">
        <v>144</v>
      </c>
      <c r="F15" s="175"/>
      <c r="G15" s="173"/>
      <c r="H15" s="114"/>
      <c r="I15" s="114"/>
    </row>
    <row r="16" spans="1:13">
      <c r="A16" s="179"/>
      <c r="B16" s="542"/>
      <c r="C16" s="196" t="s">
        <v>169</v>
      </c>
      <c r="D16" s="191">
        <f>E13*'General Assumptions'!D$65</f>
        <v>18.886559999999999</v>
      </c>
      <c r="E16" s="502"/>
      <c r="F16" s="175"/>
      <c r="G16" s="173"/>
      <c r="H16" s="114"/>
      <c r="I16" s="114"/>
    </row>
    <row r="17" spans="1:13">
      <c r="A17" s="182"/>
      <c r="B17" s="541" t="s">
        <v>142</v>
      </c>
      <c r="C17" s="196" t="s">
        <v>172</v>
      </c>
      <c r="D17" s="191">
        <f>D15*D9</f>
        <v>113.31936000000002</v>
      </c>
      <c r="E17" s="502"/>
      <c r="F17" s="183"/>
      <c r="G17" s="173"/>
      <c r="H17" s="114"/>
      <c r="I17" s="114"/>
    </row>
    <row r="18" spans="1:13">
      <c r="A18" s="182"/>
      <c r="B18" s="542"/>
      <c r="C18" s="196" t="s">
        <v>169</v>
      </c>
      <c r="D18" s="191">
        <f>D16*D9</f>
        <v>132.20591999999999</v>
      </c>
      <c r="E18" s="502"/>
      <c r="F18" s="183"/>
      <c r="G18" s="173"/>
      <c r="H18" s="114"/>
      <c r="I18" s="114"/>
    </row>
    <row r="19" spans="1:13" s="75" customFormat="1" ht="21" customHeight="1">
      <c r="A19" s="184"/>
      <c r="B19" s="185"/>
      <c r="C19" s="185"/>
      <c r="D19" s="186"/>
      <c r="E19" s="186"/>
      <c r="F19" s="184"/>
      <c r="G19" s="92"/>
      <c r="H19" s="79"/>
      <c r="I19" s="79"/>
    </row>
    <row r="20" spans="1:13" s="93" customFormat="1" ht="21" customHeight="1">
      <c r="A20" s="60" t="s">
        <v>121</v>
      </c>
      <c r="B20" s="99"/>
      <c r="C20" s="99"/>
      <c r="D20" s="74"/>
      <c r="E20" s="74"/>
      <c r="F20" s="75"/>
      <c r="G20" s="75"/>
      <c r="H20" s="79"/>
      <c r="I20" s="79"/>
    </row>
    <row r="21" spans="1:13" s="116" customFormat="1" ht="12.75" customHeight="1">
      <c r="B21" s="193" t="s">
        <v>89</v>
      </c>
      <c r="C21" s="203" t="s">
        <v>69</v>
      </c>
      <c r="D21" s="514" t="s">
        <v>176</v>
      </c>
      <c r="E21" s="515"/>
      <c r="G21" s="230"/>
      <c r="I21" s="117"/>
      <c r="J21" s="117"/>
      <c r="K21" s="117"/>
      <c r="L21" s="117"/>
    </row>
    <row r="22" spans="1:13" s="116" customFormat="1" ht="12" customHeight="1">
      <c r="A22" s="117"/>
      <c r="B22" s="193"/>
      <c r="C22" s="203" t="s">
        <v>70</v>
      </c>
      <c r="D22" s="194" t="s">
        <v>177</v>
      </c>
      <c r="E22" s="13"/>
      <c r="F22" s="14"/>
      <c r="G22" s="14"/>
      <c r="H22" s="117"/>
      <c r="I22" s="117"/>
      <c r="J22" s="117"/>
      <c r="K22" s="117"/>
      <c r="L22" s="117"/>
    </row>
    <row r="23" spans="1:13" s="116" customFormat="1" ht="18.75" customHeight="1">
      <c r="A23" s="117"/>
      <c r="B23" s="193" t="s">
        <v>91</v>
      </c>
      <c r="D23" s="194" t="s">
        <v>178</v>
      </c>
      <c r="E23" s="103"/>
      <c r="F23" s="103"/>
      <c r="G23" s="103"/>
      <c r="H23" s="117"/>
      <c r="I23" s="117"/>
      <c r="J23" s="117"/>
      <c r="K23" s="117"/>
      <c r="L23" s="117"/>
    </row>
    <row r="24" spans="1:13">
      <c r="C24" s="131"/>
      <c r="D24" s="352"/>
      <c r="E24" s="128"/>
      <c r="H24" s="138"/>
      <c r="I24" s="114"/>
      <c r="M24" s="108"/>
    </row>
    <row r="25" spans="1:13">
      <c r="C25" s="131"/>
      <c r="D25" s="108"/>
      <c r="E25" s="128"/>
      <c r="H25" s="138"/>
      <c r="I25" s="114"/>
      <c r="M25" s="108"/>
    </row>
    <row r="26" spans="1:13">
      <c r="C26" s="131"/>
      <c r="D26" s="108"/>
      <c r="F26" s="108"/>
      <c r="G26" s="108"/>
      <c r="H26" s="138"/>
      <c r="I26" s="114"/>
      <c r="M26" s="108"/>
    </row>
    <row r="27" spans="1:13">
      <c r="C27" s="131"/>
      <c r="D27" s="108"/>
      <c r="F27" s="108"/>
      <c r="G27" s="108"/>
      <c r="H27" s="138"/>
      <c r="I27" s="114"/>
      <c r="M27" s="108"/>
    </row>
    <row r="28" spans="1:13">
      <c r="C28" s="131"/>
      <c r="D28" s="108"/>
      <c r="F28" s="108"/>
      <c r="G28" s="108"/>
      <c r="H28" s="138"/>
      <c r="I28" s="114"/>
      <c r="M28" s="108"/>
    </row>
    <row r="29" spans="1:13">
      <c r="C29" s="131"/>
      <c r="D29" s="108"/>
      <c r="F29" s="108"/>
      <c r="G29" s="108"/>
      <c r="H29" s="138"/>
      <c r="I29" s="114"/>
      <c r="M29" s="108"/>
    </row>
    <row r="30" spans="1:13">
      <c r="C30" s="131"/>
      <c r="D30" s="108"/>
      <c r="E30" s="128"/>
      <c r="H30" s="138"/>
      <c r="I30" s="114"/>
      <c r="M30" s="108"/>
    </row>
    <row r="31" spans="1:13">
      <c r="C31" s="131"/>
      <c r="D31" s="108"/>
      <c r="E31" s="128"/>
      <c r="H31" s="138"/>
      <c r="I31" s="114"/>
      <c r="M31" s="108"/>
    </row>
    <row r="32" spans="1:13">
      <c r="C32" s="131"/>
      <c r="D32" s="108"/>
      <c r="E32" s="128"/>
      <c r="H32" s="138"/>
      <c r="I32" s="114"/>
      <c r="M32" s="108"/>
    </row>
    <row r="33" spans="3:13">
      <c r="C33" s="131"/>
      <c r="D33" s="108"/>
      <c r="E33" s="128"/>
      <c r="H33" s="138"/>
      <c r="I33" s="114"/>
      <c r="M33" s="108"/>
    </row>
    <row r="34" spans="3:13">
      <c r="C34" s="131"/>
      <c r="D34" s="108"/>
      <c r="E34" s="128"/>
      <c r="H34" s="138"/>
      <c r="I34" s="114"/>
      <c r="M34" s="108"/>
    </row>
    <row r="35" spans="3:13">
      <c r="C35" s="131"/>
      <c r="D35" s="108"/>
      <c r="E35" s="128"/>
      <c r="H35" s="138"/>
      <c r="I35" s="114"/>
      <c r="M35" s="108"/>
    </row>
    <row r="36" spans="3:13">
      <c r="C36" s="131"/>
      <c r="D36" s="108"/>
      <c r="E36" s="128"/>
      <c r="H36" s="138"/>
      <c r="I36" s="114"/>
      <c r="M36" s="108"/>
    </row>
    <row r="37" spans="3:13">
      <c r="C37" s="131"/>
      <c r="D37" s="108"/>
      <c r="E37" s="128"/>
      <c r="H37" s="138"/>
      <c r="I37" s="114"/>
      <c r="M37" s="108"/>
    </row>
    <row r="38" spans="3:13">
      <c r="C38" s="131"/>
      <c r="D38" s="108"/>
      <c r="E38" s="128"/>
      <c r="H38" s="138"/>
      <c r="I38" s="114"/>
      <c r="M38" s="108"/>
    </row>
    <row r="39" spans="3:13">
      <c r="C39" s="131"/>
      <c r="D39" s="108"/>
      <c r="E39" s="128"/>
      <c r="H39" s="138"/>
      <c r="I39" s="114"/>
      <c r="M39" s="108"/>
    </row>
    <row r="40" spans="3:13">
      <c r="C40" s="131"/>
      <c r="D40" s="108"/>
      <c r="E40" s="128"/>
      <c r="H40" s="138"/>
      <c r="I40" s="114"/>
      <c r="M40" s="108"/>
    </row>
    <row r="41" spans="3:13">
      <c r="C41" s="131"/>
      <c r="D41" s="108"/>
      <c r="E41" s="128"/>
      <c r="H41" s="138"/>
      <c r="I41" s="114"/>
      <c r="M41" s="108"/>
    </row>
    <row r="42" spans="3:13">
      <c r="C42" s="131"/>
      <c r="D42" s="108"/>
      <c r="E42" s="128"/>
      <c r="H42" s="138"/>
      <c r="I42" s="114"/>
      <c r="M42" s="108"/>
    </row>
  </sheetData>
  <sheetProtection sheet="1" objects="1" scenarios="1"/>
  <mergeCells count="10">
    <mergeCell ref="C6:D6"/>
    <mergeCell ref="C3:D3"/>
    <mergeCell ref="B8:C8"/>
    <mergeCell ref="B9:C9"/>
    <mergeCell ref="D21:E21"/>
    <mergeCell ref="B3:B6"/>
    <mergeCell ref="C4:C5"/>
    <mergeCell ref="B15:B16"/>
    <mergeCell ref="B17:B18"/>
    <mergeCell ref="E15:E18"/>
  </mergeCells>
  <hyperlinks>
    <hyperlink ref="D21:E21" r:id="rId1" display="- ENERGY STAR specification"/>
  </hyperlinks>
  <pageMargins left="0.75" right="0.75" top="0.75" bottom="0.75" header="0.5" footer="0.25"/>
  <pageSetup scale="64" orientation="landscape" r:id="rId2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3300276-E583-4CEA-BA18-531442908F0F}">
            <xm:f>INPUTS!$C$20=0</xm:f>
            <x14:dxf>
              <font>
                <color theme="0" tint="-0.14996795556505021"/>
              </font>
            </x14:dxf>
          </x14:cfRule>
          <xm:sqref>C6:F6 B13:E13 C18:D18 C16:D16</xm:sqref>
        </x14:conditionalFormatting>
        <x14:conditionalFormatting xmlns:xm="http://schemas.microsoft.com/office/excel/2006/main">
          <x14:cfRule type="expression" priority="1" id="{D4297641-DB06-4AE7-B750-6F910D71561D}">
            <xm:f>INPUTS!$C$19=0</xm:f>
            <x14:dxf>
              <font>
                <color theme="0" tint="-0.14996795556505021"/>
              </font>
            </x14:dxf>
          </x14:cfRule>
          <xm:sqref>C4:F5 B12:E12 C15:D15 C17:D17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R79"/>
  <sheetViews>
    <sheetView showGridLines="0" showRowColHeaders="0" zoomScale="85" zoomScaleNormal="85" zoomScaleSheetLayoutView="100" workbookViewId="0">
      <selection activeCell="A3" sqref="A3"/>
    </sheetView>
  </sheetViews>
  <sheetFormatPr defaultColWidth="19" defaultRowHeight="12.75"/>
  <cols>
    <col min="1" max="1" width="4.7109375" style="109" customWidth="1"/>
    <col min="2" max="2" width="20.7109375" style="118" customWidth="1"/>
    <col min="3" max="3" width="18.7109375" style="119" customWidth="1"/>
    <col min="4" max="4" width="18.7109375" style="112" customWidth="1"/>
    <col min="5" max="8" width="18.7109375" style="109" customWidth="1"/>
    <col min="9" max="9" width="18" style="109" customWidth="1"/>
    <col min="10" max="10" width="7.85546875" style="109" customWidth="1"/>
    <col min="11" max="11" width="11.28515625" style="109" bestFit="1" customWidth="1"/>
    <col min="12" max="12" width="8.7109375" style="109" bestFit="1" customWidth="1"/>
    <col min="13" max="14" width="21.85546875" style="109" customWidth="1"/>
    <col min="15" max="18" width="19" style="109" customWidth="1"/>
    <col min="19" max="16384" width="19" style="110"/>
  </cols>
  <sheetData>
    <row r="1" spans="1:11" s="104" customFormat="1" ht="30" customHeight="1">
      <c r="A1" s="98" t="s">
        <v>125</v>
      </c>
      <c r="B1" s="120"/>
      <c r="C1" s="121"/>
      <c r="D1" s="121"/>
      <c r="E1" s="122"/>
      <c r="G1" s="109"/>
      <c r="H1" s="109"/>
      <c r="I1" s="109"/>
    </row>
    <row r="2" spans="1:11" s="215" customFormat="1" ht="22.5" customHeight="1">
      <c r="A2" s="61" t="s">
        <v>232</v>
      </c>
      <c r="B2" s="187"/>
      <c r="C2" s="187"/>
      <c r="D2" s="188"/>
      <c r="E2" s="129"/>
      <c r="F2" s="260"/>
      <c r="G2" s="109"/>
      <c r="H2" s="109"/>
      <c r="I2" s="109"/>
      <c r="J2" s="265"/>
      <c r="K2" s="265"/>
    </row>
    <row r="3" spans="1:11" s="215" customFormat="1" ht="12" customHeight="1">
      <c r="A3" s="127"/>
      <c r="B3" s="563"/>
      <c r="C3" s="540"/>
      <c r="D3" s="314" t="s">
        <v>269</v>
      </c>
      <c r="E3" s="314" t="s">
        <v>110</v>
      </c>
      <c r="F3" s="107"/>
      <c r="G3" s="109"/>
      <c r="I3" s="109"/>
      <c r="J3" s="107"/>
    </row>
    <row r="4" spans="1:11" s="215" customFormat="1" ht="12" customHeight="1">
      <c r="A4" s="127"/>
      <c r="B4" s="564" t="s">
        <v>226</v>
      </c>
      <c r="C4" s="566" t="s">
        <v>227</v>
      </c>
      <c r="D4" s="327" t="s">
        <v>303</v>
      </c>
      <c r="E4" s="580" t="str">
        <f>INPUTS!D22</f>
        <v>Laser Color</v>
      </c>
      <c r="F4" s="322"/>
      <c r="G4" s="109"/>
      <c r="H4" s="109"/>
      <c r="I4" s="109"/>
      <c r="J4" s="107"/>
    </row>
    <row r="5" spans="1:11" s="215" customFormat="1" ht="12" customHeight="1">
      <c r="A5" s="127"/>
      <c r="B5" s="565"/>
      <c r="C5" s="567"/>
      <c r="D5" s="327" t="s">
        <v>304</v>
      </c>
      <c r="E5" s="581"/>
      <c r="F5" s="322"/>
      <c r="G5" s="109"/>
      <c r="H5" s="109"/>
      <c r="I5" s="109"/>
      <c r="J5" s="107"/>
    </row>
    <row r="6" spans="1:11" s="215" customFormat="1" ht="12" customHeight="1">
      <c r="A6" s="127"/>
      <c r="B6" s="565"/>
      <c r="C6" s="567"/>
      <c r="D6" s="327" t="s">
        <v>135</v>
      </c>
      <c r="E6" s="581"/>
      <c r="F6" s="322"/>
      <c r="G6" s="109"/>
      <c r="H6" s="109"/>
      <c r="I6" s="109"/>
      <c r="J6" s="107"/>
    </row>
    <row r="7" spans="1:11" s="215" customFormat="1" ht="12" customHeight="1">
      <c r="A7" s="127"/>
      <c r="B7" s="565"/>
      <c r="C7" s="567"/>
      <c r="D7" s="327" t="s">
        <v>305</v>
      </c>
      <c r="E7" s="581"/>
      <c r="F7" s="322"/>
      <c r="G7" s="109"/>
      <c r="H7" s="109"/>
      <c r="I7" s="109"/>
      <c r="J7" s="107"/>
    </row>
    <row r="8" spans="1:11" s="215" customFormat="1" ht="12" customHeight="1">
      <c r="A8" s="127"/>
      <c r="B8" s="559"/>
      <c r="C8" s="577" t="s">
        <v>228</v>
      </c>
      <c r="D8" s="285" t="s">
        <v>135</v>
      </c>
      <c r="E8" s="582" t="str">
        <f>INPUTS!D23</f>
        <v>Ink Jet</v>
      </c>
      <c r="F8" s="322"/>
      <c r="G8" s="109"/>
      <c r="H8" s="109"/>
      <c r="I8" s="109"/>
      <c r="J8" s="107"/>
    </row>
    <row r="9" spans="1:11" s="215" customFormat="1" ht="12" customHeight="1">
      <c r="A9" s="127"/>
      <c r="B9" s="559"/>
      <c r="C9" s="578"/>
      <c r="D9" s="285" t="s">
        <v>272</v>
      </c>
      <c r="E9" s="583"/>
      <c r="F9" s="322"/>
      <c r="G9" s="107"/>
      <c r="H9" s="107"/>
      <c r="I9" s="107"/>
      <c r="J9" s="107"/>
    </row>
    <row r="10" spans="1:11" s="215" customFormat="1" ht="12" customHeight="1">
      <c r="A10" s="127"/>
      <c r="B10" s="346"/>
      <c r="C10" s="347"/>
      <c r="D10" s="283"/>
      <c r="E10" s="348"/>
      <c r="F10" s="322"/>
      <c r="G10" s="107"/>
      <c r="H10" s="107"/>
      <c r="I10" s="107"/>
      <c r="J10" s="107"/>
    </row>
    <row r="11" spans="1:11" s="215" customFormat="1">
      <c r="A11" s="127"/>
      <c r="B11" s="563"/>
      <c r="C11" s="502"/>
      <c r="D11" s="502"/>
      <c r="E11" s="338" t="s">
        <v>191</v>
      </c>
      <c r="F11" s="338" t="s">
        <v>110</v>
      </c>
      <c r="G11" s="109"/>
      <c r="H11" s="109"/>
      <c r="I11" s="109"/>
      <c r="J11" s="107"/>
    </row>
    <row r="12" spans="1:11" s="215" customFormat="1" ht="12" customHeight="1">
      <c r="A12" s="127"/>
      <c r="B12" s="558" t="s">
        <v>234</v>
      </c>
      <c r="C12" s="502"/>
      <c r="D12" s="269" t="s">
        <v>227</v>
      </c>
      <c r="E12" s="270">
        <v>40</v>
      </c>
      <c r="F12" s="270">
        <f>INPUTS!E22</f>
        <v>40</v>
      </c>
      <c r="G12" s="109"/>
      <c r="H12" s="330"/>
      <c r="I12" s="109"/>
      <c r="J12" s="107"/>
    </row>
    <row r="13" spans="1:11" s="215" customFormat="1" ht="12" customHeight="1">
      <c r="A13" s="127"/>
      <c r="B13" s="558" t="s">
        <v>306</v>
      </c>
      <c r="C13" s="584"/>
      <c r="D13" s="269" t="s">
        <v>227</v>
      </c>
      <c r="E13" s="344" t="s">
        <v>101</v>
      </c>
      <c r="F13" s="270" t="str">
        <f>INPUTS!F22</f>
        <v>No</v>
      </c>
      <c r="G13" s="109"/>
      <c r="H13" s="318"/>
      <c r="I13" s="109"/>
      <c r="J13" s="107"/>
    </row>
    <row r="14" spans="1:11" s="75" customFormat="1" ht="33" customHeight="1">
      <c r="A14" s="61" t="s">
        <v>167</v>
      </c>
      <c r="B14" s="99"/>
      <c r="C14" s="101"/>
      <c r="D14" s="102"/>
      <c r="E14" s="78"/>
      <c r="F14" s="201"/>
      <c r="G14" s="260"/>
      <c r="H14" s="79"/>
      <c r="I14" s="79"/>
    </row>
    <row r="15" spans="1:11" s="75" customFormat="1" ht="12" customHeight="1">
      <c r="A15" s="61"/>
      <c r="B15" s="568"/>
      <c r="C15" s="570" t="s">
        <v>226</v>
      </c>
      <c r="D15" s="571"/>
      <c r="E15" s="497" t="s">
        <v>70</v>
      </c>
      <c r="F15" s="579"/>
      <c r="G15" s="497" t="s">
        <v>69</v>
      </c>
      <c r="H15" s="579"/>
      <c r="I15" s="79"/>
    </row>
    <row r="16" spans="1:11" s="75" customFormat="1" ht="12" customHeight="1">
      <c r="A16" s="61"/>
      <c r="B16" s="569"/>
      <c r="C16" s="572"/>
      <c r="D16" s="573"/>
      <c r="E16" s="325" t="s">
        <v>270</v>
      </c>
      <c r="F16" s="325" t="s">
        <v>271</v>
      </c>
      <c r="G16" s="325" t="s">
        <v>270</v>
      </c>
      <c r="H16" s="325" t="s">
        <v>271</v>
      </c>
      <c r="I16" s="79"/>
    </row>
    <row r="17" spans="1:14" s="75" customFormat="1" ht="12" customHeight="1">
      <c r="A17" s="61"/>
      <c r="B17" s="574" t="s">
        <v>171</v>
      </c>
      <c r="C17" s="577" t="s">
        <v>227</v>
      </c>
      <c r="D17" s="323" t="s">
        <v>313</v>
      </c>
      <c r="E17" s="218">
        <v>1.4</v>
      </c>
      <c r="F17" s="218">
        <v>1</v>
      </c>
      <c r="G17" s="218">
        <v>0.6</v>
      </c>
      <c r="H17" s="218">
        <v>0.5</v>
      </c>
      <c r="I17" s="79"/>
    </row>
    <row r="18" spans="1:14" s="75" customFormat="1" ht="12" customHeight="1">
      <c r="A18" s="61"/>
      <c r="B18" s="575"/>
      <c r="C18" s="578"/>
      <c r="D18" s="323" t="s">
        <v>311</v>
      </c>
      <c r="E18" s="218">
        <v>2</v>
      </c>
      <c r="F18" s="353" t="s">
        <v>101</v>
      </c>
      <c r="G18" s="218">
        <v>2</v>
      </c>
      <c r="H18" s="353" t="s">
        <v>101</v>
      </c>
      <c r="I18" s="79"/>
    </row>
    <row r="19" spans="1:14" s="75" customFormat="1" ht="12" customHeight="1">
      <c r="A19" s="61"/>
      <c r="B19" s="575"/>
      <c r="C19" s="577" t="s">
        <v>228</v>
      </c>
      <c r="D19" s="323" t="s">
        <v>313</v>
      </c>
      <c r="E19" s="218">
        <v>15</v>
      </c>
      <c r="F19" s="218">
        <v>1</v>
      </c>
      <c r="G19" s="218">
        <v>4.9000000000000004</v>
      </c>
      <c r="H19" s="218">
        <v>0.5</v>
      </c>
      <c r="I19" s="79"/>
    </row>
    <row r="20" spans="1:14" s="75" customFormat="1" ht="12" customHeight="1">
      <c r="A20" s="61"/>
      <c r="B20" s="576"/>
      <c r="C20" s="578"/>
      <c r="D20" s="288" t="s">
        <v>316</v>
      </c>
      <c r="E20" s="218">
        <v>30</v>
      </c>
      <c r="F20" s="218">
        <v>1</v>
      </c>
      <c r="G20" s="218">
        <v>8.1999999999999993</v>
      </c>
      <c r="H20" s="218">
        <v>0.5</v>
      </c>
      <c r="I20" s="79"/>
    </row>
    <row r="21" spans="1:14" s="75" customFormat="1" ht="12" customHeight="1">
      <c r="A21" s="61"/>
      <c r="B21" s="99"/>
      <c r="C21" s="101"/>
      <c r="D21" s="102"/>
      <c r="E21" s="78"/>
      <c r="F21" s="201"/>
      <c r="G21" s="260"/>
      <c r="H21" s="79"/>
      <c r="J21" s="550" t="s">
        <v>349</v>
      </c>
      <c r="K21" s="550"/>
      <c r="L21" s="550"/>
      <c r="M21" s="550"/>
      <c r="N21" s="550"/>
    </row>
    <row r="22" spans="1:14" s="215" customFormat="1" ht="12" customHeight="1">
      <c r="A22" s="127"/>
      <c r="B22" s="313"/>
      <c r="C22" s="560" t="s">
        <v>226</v>
      </c>
      <c r="D22" s="560"/>
      <c r="E22" s="315" t="s">
        <v>233</v>
      </c>
      <c r="F22" s="315" t="s">
        <v>70</v>
      </c>
      <c r="G22" s="316" t="s">
        <v>69</v>
      </c>
      <c r="J22" s="547" t="s">
        <v>226</v>
      </c>
      <c r="K22" s="547"/>
      <c r="L22" s="412" t="s">
        <v>233</v>
      </c>
      <c r="M22" s="412" t="s">
        <v>70</v>
      </c>
      <c r="N22" s="413" t="s">
        <v>69</v>
      </c>
    </row>
    <row r="23" spans="1:14" s="215" customFormat="1" ht="12" customHeight="1">
      <c r="A23" s="127"/>
      <c r="B23" s="558" t="s">
        <v>246</v>
      </c>
      <c r="C23" s="561" t="s">
        <v>227</v>
      </c>
      <c r="D23" s="562" t="s">
        <v>263</v>
      </c>
      <c r="E23" s="398" t="s">
        <v>241</v>
      </c>
      <c r="F23" s="414">
        <v>1.5</v>
      </c>
      <c r="G23" s="414">
        <v>0.4</v>
      </c>
      <c r="J23" s="548" t="s">
        <v>227</v>
      </c>
      <c r="K23" s="548" t="s">
        <v>263</v>
      </c>
      <c r="L23" s="416" t="s">
        <v>241</v>
      </c>
      <c r="M23" s="306">
        <v>1.5</v>
      </c>
      <c r="N23" s="306">
        <v>0.4</v>
      </c>
    </row>
    <row r="24" spans="1:14" s="215" customFormat="1" ht="12" customHeight="1">
      <c r="A24" s="127"/>
      <c r="B24" s="558"/>
      <c r="C24" s="561"/>
      <c r="D24" s="554"/>
      <c r="E24" s="398" t="s">
        <v>290</v>
      </c>
      <c r="F24" s="414">
        <v>1.5</v>
      </c>
      <c r="G24" s="414">
        <f xml:space="preserve"> $F$12 * 0.07 + 0.05</f>
        <v>2.85</v>
      </c>
      <c r="J24" s="548"/>
      <c r="K24" s="549"/>
      <c r="L24" s="416" t="s">
        <v>290</v>
      </c>
      <c r="M24" s="306">
        <v>1.5</v>
      </c>
      <c r="N24" s="306" t="s">
        <v>333</v>
      </c>
    </row>
    <row r="25" spans="1:14" s="215" customFormat="1" ht="12" customHeight="1">
      <c r="A25" s="127"/>
      <c r="B25" s="558"/>
      <c r="C25" s="561"/>
      <c r="D25" s="554"/>
      <c r="E25" s="398" t="s">
        <v>293</v>
      </c>
      <c r="F25" s="399">
        <f xml:space="preserve"> $F$12 * 0.1 + 0.5</f>
        <v>4.5</v>
      </c>
      <c r="G25" s="414">
        <f xml:space="preserve"> $F$12 * 0.07 + 0.05</f>
        <v>2.85</v>
      </c>
      <c r="J25" s="548"/>
      <c r="K25" s="549"/>
      <c r="L25" s="416" t="s">
        <v>293</v>
      </c>
      <c r="M25" s="306" t="s">
        <v>334</v>
      </c>
      <c r="N25" s="306" t="s">
        <v>333</v>
      </c>
    </row>
    <row r="26" spans="1:14" s="215" customFormat="1" ht="12" customHeight="1">
      <c r="A26" s="127"/>
      <c r="B26" s="558"/>
      <c r="C26" s="561"/>
      <c r="D26" s="554"/>
      <c r="E26" s="398" t="s">
        <v>292</v>
      </c>
      <c r="F26" s="414">
        <f xml:space="preserve"> $F$12 * 0.35 - 6</f>
        <v>8</v>
      </c>
      <c r="G26" s="414">
        <f xml:space="preserve"> $F$12 * 0.07 + 0.05</f>
        <v>2.85</v>
      </c>
      <c r="J26" s="548"/>
      <c r="K26" s="549"/>
      <c r="L26" s="416" t="s">
        <v>292</v>
      </c>
      <c r="M26" s="306" t="s">
        <v>335</v>
      </c>
      <c r="N26" s="306" t="s">
        <v>333</v>
      </c>
    </row>
    <row r="27" spans="1:14" s="215" customFormat="1" ht="12" customHeight="1">
      <c r="A27" s="127"/>
      <c r="B27" s="558"/>
      <c r="C27" s="561"/>
      <c r="D27" s="554"/>
      <c r="E27" s="398" t="s">
        <v>294</v>
      </c>
      <c r="F27" s="414">
        <f xml:space="preserve"> $F$12 * 0.35 - 6</f>
        <v>8</v>
      </c>
      <c r="G27" s="414">
        <f xml:space="preserve"> $F$12 * 0.11 - 1.15</f>
        <v>3.2500000000000004</v>
      </c>
      <c r="J27" s="548"/>
      <c r="K27" s="549"/>
      <c r="L27" s="416" t="s">
        <v>294</v>
      </c>
      <c r="M27" s="306" t="s">
        <v>335</v>
      </c>
      <c r="N27" s="306" t="s">
        <v>337</v>
      </c>
    </row>
    <row r="28" spans="1:14" s="215" customFormat="1" ht="12" customHeight="1">
      <c r="A28" s="127"/>
      <c r="B28" s="558"/>
      <c r="C28" s="561"/>
      <c r="D28" s="554"/>
      <c r="E28" s="398" t="s">
        <v>295</v>
      </c>
      <c r="F28" s="414">
        <f xml:space="preserve"> $F$12 * 0.35 - 6</f>
        <v>8</v>
      </c>
      <c r="G28" s="414">
        <f xml:space="preserve"> $F$12 * 0.25 - 8.15</f>
        <v>1.8499999999999996</v>
      </c>
      <c r="J28" s="548"/>
      <c r="K28" s="549"/>
      <c r="L28" s="416" t="s">
        <v>295</v>
      </c>
      <c r="M28" s="306" t="s">
        <v>335</v>
      </c>
      <c r="N28" s="306" t="s">
        <v>338</v>
      </c>
    </row>
    <row r="29" spans="1:14" s="215" customFormat="1" ht="12" customHeight="1">
      <c r="A29" s="127"/>
      <c r="B29" s="558"/>
      <c r="C29" s="561"/>
      <c r="D29" s="554"/>
      <c r="E29" s="398" t="s">
        <v>296</v>
      </c>
      <c r="F29" s="414">
        <f xml:space="preserve"> $F$12 * 0.7 - 30</f>
        <v>-2</v>
      </c>
      <c r="G29" s="414">
        <f xml:space="preserve"> $F$12 * 0.25 - 8.15</f>
        <v>1.8499999999999996</v>
      </c>
      <c r="J29" s="548"/>
      <c r="K29" s="549"/>
      <c r="L29" s="416" t="s">
        <v>296</v>
      </c>
      <c r="M29" s="306" t="s">
        <v>336</v>
      </c>
      <c r="N29" s="306" t="s">
        <v>338</v>
      </c>
    </row>
    <row r="30" spans="1:14" s="215" customFormat="1" ht="12" customHeight="1">
      <c r="A30" s="127"/>
      <c r="B30" s="558"/>
      <c r="C30" s="561"/>
      <c r="D30" s="554"/>
      <c r="E30" s="398" t="s">
        <v>297</v>
      </c>
      <c r="F30" s="414">
        <f xml:space="preserve"> $F$12 * 0.7 - 30</f>
        <v>-2</v>
      </c>
      <c r="G30" s="414">
        <f xml:space="preserve"> $F$12 * 0.6 - 36.15</f>
        <v>-12.149999999999999</v>
      </c>
      <c r="J30" s="548"/>
      <c r="K30" s="549"/>
      <c r="L30" s="416" t="s">
        <v>297</v>
      </c>
      <c r="M30" s="306" t="s">
        <v>336</v>
      </c>
      <c r="N30" s="306" t="s">
        <v>339</v>
      </c>
    </row>
    <row r="31" spans="1:14" s="215" customFormat="1" ht="12" customHeight="1">
      <c r="A31" s="127"/>
      <c r="B31" s="558"/>
      <c r="C31" s="561"/>
      <c r="D31" s="554" t="s">
        <v>264</v>
      </c>
      <c r="E31" s="400" t="s">
        <v>259</v>
      </c>
      <c r="F31" s="415">
        <f xml:space="preserve"> $F$12 * 0.1 + 3.5</f>
        <v>7.5</v>
      </c>
      <c r="G31" s="415">
        <v>1.5</v>
      </c>
      <c r="J31" s="548"/>
      <c r="K31" s="549" t="s">
        <v>264</v>
      </c>
      <c r="L31" s="417" t="s">
        <v>259</v>
      </c>
      <c r="M31" s="306" t="s">
        <v>340</v>
      </c>
      <c r="N31" s="306">
        <v>1.5</v>
      </c>
    </row>
    <row r="32" spans="1:14" s="215" customFormat="1" ht="12" customHeight="1">
      <c r="A32" s="127"/>
      <c r="B32" s="558"/>
      <c r="C32" s="561"/>
      <c r="D32" s="554"/>
      <c r="E32" s="400" t="s">
        <v>260</v>
      </c>
      <c r="F32" s="415">
        <f t="shared" ref="F32:F33" si="0" xml:space="preserve"> $F$12 * 0.1 + 3.5</f>
        <v>7.5</v>
      </c>
      <c r="G32" s="415">
        <f xml:space="preserve"> $F$12 * 0.1 + 0.5</f>
        <v>4.5</v>
      </c>
      <c r="J32" s="548"/>
      <c r="K32" s="549"/>
      <c r="L32" s="417" t="s">
        <v>260</v>
      </c>
      <c r="M32" s="306" t="s">
        <v>340</v>
      </c>
      <c r="N32" s="306" t="s">
        <v>334</v>
      </c>
    </row>
    <row r="33" spans="1:14" s="215" customFormat="1" ht="12" customHeight="1">
      <c r="A33" s="127"/>
      <c r="B33" s="558"/>
      <c r="C33" s="561"/>
      <c r="D33" s="554"/>
      <c r="E33" s="400" t="s">
        <v>291</v>
      </c>
      <c r="F33" s="415">
        <f t="shared" si="0"/>
        <v>7.5</v>
      </c>
      <c r="G33" s="415">
        <f xml:space="preserve"> $F$12 * 0.13 + 0.05</f>
        <v>5.25</v>
      </c>
      <c r="J33" s="548"/>
      <c r="K33" s="549"/>
      <c r="L33" s="417" t="s">
        <v>291</v>
      </c>
      <c r="M33" s="306" t="s">
        <v>340</v>
      </c>
      <c r="N33" s="306" t="s">
        <v>343</v>
      </c>
    </row>
    <row r="34" spans="1:14" s="215" customFormat="1" ht="12" customHeight="1">
      <c r="A34" s="127"/>
      <c r="B34" s="558"/>
      <c r="C34" s="561"/>
      <c r="D34" s="554"/>
      <c r="E34" s="400" t="s">
        <v>292</v>
      </c>
      <c r="F34" s="415">
        <f>$F$12*0.35 - 3</f>
        <v>11</v>
      </c>
      <c r="G34" s="415">
        <f xml:space="preserve"> $F$12 * 0.13 + 0.05</f>
        <v>5.25</v>
      </c>
      <c r="J34" s="548"/>
      <c r="K34" s="549"/>
      <c r="L34" s="417" t="s">
        <v>292</v>
      </c>
      <c r="M34" s="306" t="s">
        <v>341</v>
      </c>
      <c r="N34" s="306" t="s">
        <v>343</v>
      </c>
    </row>
    <row r="35" spans="1:14" s="215" customFormat="1" ht="12" customHeight="1">
      <c r="A35" s="127"/>
      <c r="B35" s="558"/>
      <c r="C35" s="561"/>
      <c r="D35" s="554"/>
      <c r="E35" s="400" t="s">
        <v>298</v>
      </c>
      <c r="F35" s="415">
        <f>$F$12*0.35 - 3</f>
        <v>11</v>
      </c>
      <c r="G35" s="415">
        <f xml:space="preserve"> $F$12 * 0.2 - 2.05</f>
        <v>5.95</v>
      </c>
      <c r="H35" s="107"/>
      <c r="J35" s="548"/>
      <c r="K35" s="549"/>
      <c r="L35" s="417" t="s">
        <v>298</v>
      </c>
      <c r="M35" s="306" t="s">
        <v>341</v>
      </c>
      <c r="N35" s="306" t="s">
        <v>344</v>
      </c>
    </row>
    <row r="36" spans="1:14" s="215" customFormat="1" ht="12" customHeight="1">
      <c r="A36" s="127"/>
      <c r="B36" s="558"/>
      <c r="C36" s="561"/>
      <c r="D36" s="554"/>
      <c r="E36" s="400" t="s">
        <v>299</v>
      </c>
      <c r="F36" s="415">
        <f>$F$12*0.7 - 25</f>
        <v>3</v>
      </c>
      <c r="G36" s="415">
        <f xml:space="preserve"> $F$12 * 0.2 - 2.05</f>
        <v>5.95</v>
      </c>
      <c r="H36" s="107"/>
      <c r="J36" s="548"/>
      <c r="K36" s="549"/>
      <c r="L36" s="417" t="s">
        <v>299</v>
      </c>
      <c r="M36" s="306" t="s">
        <v>342</v>
      </c>
      <c r="N36" s="306" t="s">
        <v>344</v>
      </c>
    </row>
    <row r="37" spans="1:14" s="215" customFormat="1" ht="12" customHeight="1">
      <c r="A37" s="127"/>
      <c r="B37" s="558"/>
      <c r="C37" s="561"/>
      <c r="D37" s="554"/>
      <c r="E37" s="400" t="s">
        <v>300</v>
      </c>
      <c r="F37" s="415">
        <f t="shared" ref="F37:F38" si="1">$F$12*0.7 - 25</f>
        <v>3</v>
      </c>
      <c r="G37" s="415">
        <f xml:space="preserve"> $F$12 * 0.7 - 37.05</f>
        <v>-9.0499999999999972</v>
      </c>
      <c r="H37" s="107"/>
      <c r="J37" s="548"/>
      <c r="K37" s="549"/>
      <c r="L37" s="417" t="s">
        <v>300</v>
      </c>
      <c r="M37" s="306" t="s">
        <v>342</v>
      </c>
      <c r="N37" s="306" t="s">
        <v>345</v>
      </c>
    </row>
    <row r="38" spans="1:14" s="215" customFormat="1" ht="12" customHeight="1">
      <c r="A38" s="127"/>
      <c r="B38" s="558"/>
      <c r="C38" s="561"/>
      <c r="D38" s="554"/>
      <c r="E38" s="400" t="s">
        <v>297</v>
      </c>
      <c r="F38" s="415">
        <f t="shared" si="1"/>
        <v>3</v>
      </c>
      <c r="G38" s="415">
        <f xml:space="preserve"> $F$12 * 0.75 - 41.05</f>
        <v>-11.049999999999997</v>
      </c>
      <c r="H38" s="107"/>
      <c r="J38" s="548"/>
      <c r="K38" s="549"/>
      <c r="L38" s="417" t="s">
        <v>297</v>
      </c>
      <c r="M38" s="306" t="s">
        <v>342</v>
      </c>
      <c r="N38" s="306" t="s">
        <v>346</v>
      </c>
    </row>
    <row r="39" spans="1:14" s="215" customFormat="1">
      <c r="A39" s="127"/>
      <c r="B39" s="558"/>
      <c r="C39" s="561"/>
      <c r="D39" s="556" t="s">
        <v>135</v>
      </c>
      <c r="E39" s="557"/>
      <c r="F39" s="399">
        <f>((E17+IF(F13="Yes",E18,0))*D44+F17*E44)/1000</f>
        <v>0.2016</v>
      </c>
      <c r="G39" s="399">
        <f>((G17+IF(F13="Yes",G18,0))*D44+H17*E44)/1000</f>
        <v>9.240000000000001E-2</v>
      </c>
      <c r="H39" s="107"/>
      <c r="J39" s="548"/>
      <c r="K39" s="546" t="s">
        <v>135</v>
      </c>
      <c r="L39" s="546"/>
      <c r="M39" s="544" t="s">
        <v>347</v>
      </c>
      <c r="N39" s="544"/>
    </row>
    <row r="40" spans="1:14" s="215" customFormat="1" ht="12" customHeight="1">
      <c r="A40" s="127"/>
      <c r="B40" s="558"/>
      <c r="C40" s="561"/>
      <c r="D40" s="555" t="s">
        <v>13</v>
      </c>
      <c r="E40" s="540"/>
      <c r="F40" s="307">
        <f>IF(E4="Ink Jet",F39,IF(OR(E4="laser color",E4="other color"),IF(F12&lt;=10,F31,IF(F12&lt;=15,F32,IF(F12&lt;=26,F33,IF(F12&lt;=30, F34, IF(F12&lt;=62,F35,F36))))),IF(F12&lt;=10,F23,IF(F12&lt;=26,F25,IF(F12&lt;=68,F28,F29)))))</f>
        <v>11</v>
      </c>
      <c r="G40" s="307">
        <f>IF(E4="Ink Jet",G39,IF(OR(E4="laser color",E4="other color"),IF(F12&lt;=10,G31,IF(F12&lt;=15,G32,IF(F12&lt;=30,G33,IF(F12&lt;=70,G35,IF(F12&lt;=80,G37,G38))))),IF(F12&lt;=5,G23,IF(F12&lt;=30,G24,IF(F12&lt;=50,G27,IF(F12&lt;=80,G28,G30))))))</f>
        <v>5.95</v>
      </c>
      <c r="H40" s="107"/>
      <c r="J40" s="548"/>
      <c r="K40" s="546"/>
      <c r="L40" s="546"/>
      <c r="M40" s="544"/>
      <c r="N40" s="544"/>
    </row>
    <row r="41" spans="1:14" s="215" customFormat="1" ht="12" customHeight="1">
      <c r="A41" s="127"/>
      <c r="B41" s="559"/>
      <c r="C41" s="539" t="s">
        <v>228</v>
      </c>
      <c r="D41" s="539"/>
      <c r="E41" s="539"/>
      <c r="F41" s="343">
        <f>IF(E8="Ink Jet",(E19*D44+F19*E44),(E20*D44+F20*E44))/1000</f>
        <v>1.3440000000000001</v>
      </c>
      <c r="G41" s="343">
        <f>IF(E8="Ink Jet",(G19*D44+H19*E44),(G20*D44+H20*E44))/1000</f>
        <v>0.4536</v>
      </c>
      <c r="H41" s="107"/>
      <c r="I41" s="107"/>
      <c r="J41" s="545" t="s">
        <v>228</v>
      </c>
      <c r="K41" s="545"/>
      <c r="L41" s="545"/>
      <c r="M41" s="544" t="s">
        <v>348</v>
      </c>
      <c r="N41" s="544"/>
    </row>
    <row r="42" spans="1:14" s="215" customFormat="1" ht="12" customHeight="1">
      <c r="A42" s="127"/>
      <c r="B42" s="302"/>
      <c r="C42" s="265"/>
      <c r="D42" s="268"/>
      <c r="E42" s="303"/>
      <c r="F42" s="107"/>
      <c r="G42" s="107"/>
      <c r="H42" s="107"/>
      <c r="I42" s="107"/>
      <c r="J42" s="545"/>
      <c r="K42" s="545"/>
      <c r="L42" s="545"/>
      <c r="M42" s="544"/>
      <c r="N42" s="544"/>
    </row>
    <row r="43" spans="1:14" s="215" customFormat="1" ht="12" customHeight="1">
      <c r="A43" s="127"/>
      <c r="B43" s="501"/>
      <c r="C43" s="540"/>
      <c r="D43" s="325" t="s">
        <v>270</v>
      </c>
      <c r="E43" s="325" t="s">
        <v>271</v>
      </c>
      <c r="F43" s="107"/>
      <c r="G43" s="107"/>
      <c r="H43" s="107"/>
      <c r="I43" s="107"/>
      <c r="J43" s="107"/>
    </row>
    <row r="44" spans="1:14" s="215" customFormat="1" ht="12" customHeight="1">
      <c r="A44" s="127"/>
      <c r="B44" s="501" t="s">
        <v>276</v>
      </c>
      <c r="C44" s="540"/>
      <c r="D44" s="299">
        <v>84</v>
      </c>
      <c r="E44" s="299">
        <v>84</v>
      </c>
      <c r="F44" s="349"/>
      <c r="G44" s="107"/>
      <c r="H44" s="107"/>
      <c r="I44" s="107"/>
      <c r="J44" s="107"/>
    </row>
    <row r="45" spans="1:14" s="215" customFormat="1" ht="12" customHeight="1">
      <c r="A45" s="127"/>
      <c r="B45" s="302"/>
      <c r="C45" s="220"/>
      <c r="D45" s="268"/>
      <c r="E45" s="303"/>
      <c r="F45" s="107"/>
      <c r="G45" s="107"/>
      <c r="H45" s="107"/>
      <c r="I45" s="107"/>
      <c r="J45" s="107"/>
    </row>
    <row r="46" spans="1:14" s="215" customFormat="1" ht="12" customHeight="1">
      <c r="A46" s="127"/>
      <c r="B46" s="501" t="s">
        <v>250</v>
      </c>
      <c r="C46" s="540"/>
      <c r="D46" s="324">
        <f>365/7</f>
        <v>52.142857142857146</v>
      </c>
      <c r="E46" s="303"/>
      <c r="J46" s="107"/>
    </row>
    <row r="47" spans="1:14" s="215" customFormat="1" ht="12" customHeight="1">
      <c r="A47" s="127"/>
      <c r="B47" s="501" t="s">
        <v>168</v>
      </c>
      <c r="C47" s="540"/>
      <c r="D47" s="405">
        <v>6</v>
      </c>
      <c r="E47" s="303"/>
      <c r="J47" s="75"/>
      <c r="K47" s="75"/>
      <c r="L47" s="75"/>
      <c r="M47" s="75"/>
      <c r="N47" s="75"/>
    </row>
    <row r="48" spans="1:14" s="75" customFormat="1" ht="33" customHeight="1">
      <c r="A48" s="61" t="s">
        <v>301</v>
      </c>
      <c r="B48" s="99"/>
      <c r="C48" s="101"/>
      <c r="D48" s="102"/>
      <c r="E48" s="263"/>
      <c r="F48" s="263"/>
      <c r="G48" s="260"/>
      <c r="H48" s="264"/>
      <c r="I48" s="264"/>
      <c r="J48" s="109"/>
      <c r="K48" s="109"/>
      <c r="L48" s="109"/>
      <c r="M48" s="109"/>
      <c r="N48" s="109"/>
    </row>
    <row r="49" spans="1:14" s="109" customFormat="1" ht="15">
      <c r="A49" s="113"/>
      <c r="B49" s="328"/>
      <c r="C49" s="239" t="s">
        <v>70</v>
      </c>
      <c r="D49" s="239" t="s">
        <v>69</v>
      </c>
      <c r="E49" s="239" t="s">
        <v>71</v>
      </c>
    </row>
    <row r="50" spans="1:14" s="109" customFormat="1">
      <c r="A50" s="110"/>
      <c r="B50" s="329" t="s">
        <v>227</v>
      </c>
      <c r="C50" s="191">
        <f>IF(INPUTS!C22=0,0,F40*D46)</f>
        <v>0</v>
      </c>
      <c r="D50" s="191">
        <f>IF(INPUTS!D22=0,0,G40*D46)</f>
        <v>310.25</v>
      </c>
      <c r="E50" s="191">
        <f>C50-D50</f>
        <v>-310.25</v>
      </c>
    </row>
    <row r="51" spans="1:14" s="109" customFormat="1">
      <c r="A51" s="111"/>
      <c r="B51" s="329" t="s">
        <v>228</v>
      </c>
      <c r="C51" s="191">
        <f>IF(INPUTS!C23=0,0,F41*D46)</f>
        <v>0</v>
      </c>
      <c r="D51" s="191">
        <f>IF(INPUTS!C23=0,0,G41*D46)</f>
        <v>0</v>
      </c>
      <c r="E51" s="191">
        <f>C51-D51</f>
        <v>0</v>
      </c>
      <c r="J51" s="75"/>
      <c r="K51" s="75"/>
      <c r="L51" s="75"/>
      <c r="M51" s="75"/>
      <c r="N51" s="75"/>
    </row>
    <row r="52" spans="1:14" s="75" customFormat="1" ht="33" customHeight="1">
      <c r="A52" s="61" t="s">
        <v>148</v>
      </c>
      <c r="B52" s="99"/>
      <c r="C52" s="101"/>
      <c r="D52" s="80"/>
      <c r="E52" s="78"/>
    </row>
    <row r="53" spans="1:14" s="75" customFormat="1" ht="12.75" customHeight="1">
      <c r="A53" s="61"/>
      <c r="B53" s="541" t="s">
        <v>141</v>
      </c>
      <c r="C53" s="196" t="s">
        <v>248</v>
      </c>
      <c r="D53" s="144">
        <f>E50*'General Assumptions'!D$65</f>
        <v>-477.78500000000003</v>
      </c>
      <c r="E53" s="543" t="s">
        <v>144</v>
      </c>
      <c r="G53" s="302"/>
      <c r="H53" s="363"/>
      <c r="I53" s="242"/>
    </row>
    <row r="54" spans="1:14" s="75" customFormat="1" ht="12.75" customHeight="1">
      <c r="A54" s="61"/>
      <c r="B54" s="542"/>
      <c r="C54" s="196" t="s">
        <v>249</v>
      </c>
      <c r="D54" s="144">
        <f>E51*'General Assumptions'!D$65</f>
        <v>0</v>
      </c>
      <c r="E54" s="502"/>
      <c r="G54" s="302"/>
      <c r="H54" s="363"/>
      <c r="I54" s="242"/>
    </row>
    <row r="55" spans="1:14" s="75" customFormat="1" ht="12.75" customHeight="1">
      <c r="A55" s="61"/>
      <c r="B55" s="541" t="s">
        <v>142</v>
      </c>
      <c r="C55" s="196" t="s">
        <v>248</v>
      </c>
      <c r="D55" s="144">
        <f>D53*D47</f>
        <v>-2866.71</v>
      </c>
      <c r="E55" s="502"/>
      <c r="G55" s="302"/>
      <c r="H55" s="363"/>
      <c r="I55" s="242"/>
    </row>
    <row r="56" spans="1:14" s="75" customFormat="1" ht="12.75" customHeight="1">
      <c r="A56" s="61"/>
      <c r="B56" s="542"/>
      <c r="C56" s="196" t="s">
        <v>249</v>
      </c>
      <c r="D56" s="144">
        <f>D54*D47</f>
        <v>0</v>
      </c>
      <c r="E56" s="502"/>
      <c r="G56" s="302"/>
      <c r="H56" s="363"/>
      <c r="I56" s="242"/>
    </row>
    <row r="57" spans="1:14" s="75" customFormat="1" ht="21" customHeight="1">
      <c r="A57" s="89"/>
      <c r="B57" s="90"/>
      <c r="C57" s="91"/>
      <c r="D57" s="91"/>
      <c r="E57" s="92"/>
      <c r="F57" s="92"/>
      <c r="G57" s="92"/>
      <c r="H57" s="92"/>
      <c r="J57" s="93"/>
      <c r="K57" s="93"/>
      <c r="L57" s="93"/>
      <c r="M57" s="93"/>
      <c r="N57" s="93"/>
    </row>
    <row r="58" spans="1:14" s="93" customFormat="1" ht="21" customHeight="1">
      <c r="A58" s="60" t="s">
        <v>121</v>
      </c>
      <c r="B58" s="99"/>
      <c r="C58" s="74"/>
      <c r="D58" s="74"/>
      <c r="E58" s="75"/>
      <c r="F58" s="75"/>
      <c r="G58" s="75"/>
      <c r="H58" s="75"/>
      <c r="J58" s="117"/>
      <c r="K58" s="117"/>
      <c r="L58" s="116"/>
      <c r="M58" s="116"/>
      <c r="N58" s="116"/>
    </row>
    <row r="59" spans="1:14" s="116" customFormat="1" ht="12.75" customHeight="1">
      <c r="B59" s="125" t="s">
        <v>117</v>
      </c>
      <c r="C59" s="552" t="s">
        <v>223</v>
      </c>
      <c r="D59" s="553"/>
      <c r="E59" s="553"/>
      <c r="F59" s="103"/>
      <c r="G59" s="117"/>
      <c r="H59" s="260"/>
      <c r="I59" s="117"/>
      <c r="J59" s="117"/>
      <c r="K59" s="117"/>
    </row>
    <row r="60" spans="1:14" s="116" customFormat="1" ht="12.75" customHeight="1">
      <c r="B60" s="125"/>
      <c r="C60" s="552" t="s">
        <v>224</v>
      </c>
      <c r="D60" s="553"/>
      <c r="E60" s="553"/>
      <c r="F60" s="103"/>
      <c r="G60" s="117"/>
      <c r="H60" s="260"/>
      <c r="I60" s="117"/>
      <c r="J60" s="226"/>
      <c r="K60" s="203"/>
      <c r="L60" s="203"/>
      <c r="M60" s="203"/>
      <c r="N60" s="203"/>
    </row>
    <row r="61" spans="1:14" s="203" customFormat="1" ht="18.75" customHeight="1">
      <c r="A61" s="226"/>
      <c r="B61" s="193" t="s">
        <v>91</v>
      </c>
      <c r="C61" s="514" t="s">
        <v>312</v>
      </c>
      <c r="D61" s="515"/>
      <c r="E61" s="515"/>
      <c r="F61" s="515"/>
      <c r="G61" s="515"/>
      <c r="H61" s="515"/>
      <c r="I61" s="551"/>
      <c r="J61" s="129"/>
      <c r="K61" s="129"/>
      <c r="L61" s="129"/>
      <c r="M61" s="129"/>
      <c r="N61" s="129"/>
    </row>
    <row r="62" spans="1:14" s="129" customFormat="1">
      <c r="C62" s="352"/>
      <c r="J62" s="109"/>
      <c r="K62" s="109"/>
      <c r="L62" s="109"/>
      <c r="M62" s="109"/>
      <c r="N62" s="109"/>
    </row>
    <row r="63" spans="1:14" s="109" customFormat="1" ht="12.75" customHeight="1">
      <c r="B63" s="118"/>
      <c r="C63" s="119"/>
      <c r="D63" s="112"/>
    </row>
    <row r="64" spans="1:14" s="109" customFormat="1" ht="12.75" customHeight="1">
      <c r="B64" s="118"/>
      <c r="C64" s="119"/>
      <c r="D64" s="112"/>
    </row>
    <row r="65" spans="2:4" s="109" customFormat="1" ht="12.75" customHeight="1">
      <c r="B65" s="118"/>
      <c r="C65" s="119"/>
      <c r="D65" s="112"/>
    </row>
    <row r="66" spans="2:4" s="109" customFormat="1" ht="12.75" customHeight="1">
      <c r="B66" s="118"/>
      <c r="C66" s="119"/>
      <c r="D66" s="112"/>
    </row>
    <row r="67" spans="2:4" s="109" customFormat="1" ht="12.75" customHeight="1">
      <c r="B67" s="118"/>
      <c r="C67" s="119"/>
      <c r="D67" s="112"/>
    </row>
    <row r="68" spans="2:4" s="109" customFormat="1" ht="12.75" customHeight="1">
      <c r="B68" s="118"/>
      <c r="C68" s="119"/>
      <c r="D68" s="112"/>
    </row>
    <row r="69" spans="2:4" s="109" customFormat="1" ht="12.75" customHeight="1">
      <c r="B69" s="118"/>
      <c r="C69" s="119"/>
      <c r="D69" s="112"/>
    </row>
    <row r="70" spans="2:4" s="109" customFormat="1" ht="12.75" customHeight="1">
      <c r="B70" s="118"/>
      <c r="C70" s="119"/>
      <c r="D70" s="112"/>
    </row>
    <row r="71" spans="2:4" s="109" customFormat="1" ht="12.75" customHeight="1">
      <c r="B71" s="118"/>
      <c r="C71" s="119"/>
      <c r="D71" s="112"/>
    </row>
    <row r="72" spans="2:4" s="109" customFormat="1" ht="12.75" customHeight="1">
      <c r="B72" s="118"/>
      <c r="C72" s="119"/>
      <c r="D72" s="112"/>
    </row>
    <row r="73" spans="2:4" s="109" customFormat="1" ht="12.75" customHeight="1">
      <c r="B73" s="118"/>
      <c r="C73" s="119"/>
      <c r="D73" s="112"/>
    </row>
    <row r="74" spans="2:4" s="109" customFormat="1" ht="12.75" customHeight="1">
      <c r="B74" s="118"/>
      <c r="C74" s="119"/>
      <c r="D74" s="112"/>
    </row>
    <row r="75" spans="2:4" s="109" customFormat="1" ht="12.75" customHeight="1">
      <c r="B75" s="118"/>
      <c r="C75" s="119"/>
      <c r="D75" s="112"/>
    </row>
    <row r="76" spans="2:4" s="109" customFormat="1" ht="12.75" customHeight="1">
      <c r="B76" s="118"/>
      <c r="C76" s="119"/>
      <c r="D76" s="112"/>
    </row>
    <row r="77" spans="2:4" s="109" customFormat="1" ht="12.75" customHeight="1">
      <c r="B77" s="118"/>
      <c r="C77" s="119"/>
      <c r="D77" s="112"/>
    </row>
    <row r="78" spans="2:4" s="109" customFormat="1" ht="12.75" customHeight="1">
      <c r="B78" s="118"/>
      <c r="C78" s="119"/>
      <c r="D78" s="112"/>
    </row>
    <row r="79" spans="2:4" s="109" customFormat="1" ht="12.75" customHeight="1">
      <c r="B79" s="118"/>
      <c r="C79" s="119"/>
      <c r="D79" s="112"/>
    </row>
  </sheetData>
  <sheetProtection sheet="1" objects="1" scenarios="1"/>
  <mergeCells count="43">
    <mergeCell ref="E15:F15"/>
    <mergeCell ref="E4:E7"/>
    <mergeCell ref="C8:C9"/>
    <mergeCell ref="E8:E9"/>
    <mergeCell ref="G15:H15"/>
    <mergeCell ref="B11:D11"/>
    <mergeCell ref="B12:C12"/>
    <mergeCell ref="B13:C13"/>
    <mergeCell ref="C22:D22"/>
    <mergeCell ref="C23:C40"/>
    <mergeCell ref="D23:D30"/>
    <mergeCell ref="B3:C3"/>
    <mergeCell ref="B4:B9"/>
    <mergeCell ref="C4:C7"/>
    <mergeCell ref="B15:B16"/>
    <mergeCell ref="C15:D16"/>
    <mergeCell ref="B17:B20"/>
    <mergeCell ref="C19:C20"/>
    <mergeCell ref="C17:C18"/>
    <mergeCell ref="J21:N21"/>
    <mergeCell ref="B53:B54"/>
    <mergeCell ref="E53:E56"/>
    <mergeCell ref="B55:B56"/>
    <mergeCell ref="C61:I61"/>
    <mergeCell ref="C59:E59"/>
    <mergeCell ref="C60:E60"/>
    <mergeCell ref="B47:C47"/>
    <mergeCell ref="D31:D38"/>
    <mergeCell ref="D40:E40"/>
    <mergeCell ref="D39:E39"/>
    <mergeCell ref="C41:E41"/>
    <mergeCell ref="B23:B41"/>
    <mergeCell ref="B43:C43"/>
    <mergeCell ref="B44:C44"/>
    <mergeCell ref="B46:C46"/>
    <mergeCell ref="M39:N40"/>
    <mergeCell ref="J41:L42"/>
    <mergeCell ref="M41:N42"/>
    <mergeCell ref="K39:L40"/>
    <mergeCell ref="J22:K22"/>
    <mergeCell ref="J23:J40"/>
    <mergeCell ref="K23:K30"/>
    <mergeCell ref="K31:K38"/>
  </mergeCells>
  <conditionalFormatting sqref="D23:G30">
    <cfRule type="expression" dxfId="34" priority="18">
      <formula>$E$4="Laser monochrome"</formula>
    </cfRule>
    <cfRule type="expression" dxfId="33" priority="20">
      <formula>$E$4="Other monochrome"</formula>
    </cfRule>
  </conditionalFormatting>
  <conditionalFormatting sqref="D31:G38">
    <cfRule type="expression" dxfId="32" priority="19">
      <formula>$E$4="Laser color"</formula>
    </cfRule>
    <cfRule type="expression" dxfId="31" priority="21">
      <formula>$E$4="Other color"</formula>
    </cfRule>
  </conditionalFormatting>
  <conditionalFormatting sqref="D39:G39">
    <cfRule type="expression" dxfId="30" priority="17">
      <formula>$E$4="Ink jet"</formula>
    </cfRule>
  </conditionalFormatting>
  <conditionalFormatting sqref="M23:N30">
    <cfRule type="expression" dxfId="29" priority="12">
      <formula>$E$4="Laser monochrome"</formula>
    </cfRule>
    <cfRule type="expression" dxfId="28" priority="14">
      <formula>$E$4="Other monochrome"</formula>
    </cfRule>
  </conditionalFormatting>
  <conditionalFormatting sqref="M31:N38">
    <cfRule type="expression" dxfId="27" priority="13">
      <formula>$E$4="Laser color"</formula>
    </cfRule>
    <cfRule type="expression" dxfId="26" priority="15">
      <formula>$E$4="Other color"</formula>
    </cfRule>
  </conditionalFormatting>
  <conditionalFormatting sqref="M39">
    <cfRule type="expression" dxfId="25" priority="11">
      <formula>$E$4="Ink jet"</formula>
    </cfRule>
  </conditionalFormatting>
  <conditionalFormatting sqref="K23:L30">
    <cfRule type="expression" dxfId="24" priority="5">
      <formula>$E$4="Laser monochrome"</formula>
    </cfRule>
    <cfRule type="expression" dxfId="23" priority="7">
      <formula>$E$4="Other monochrome"</formula>
    </cfRule>
  </conditionalFormatting>
  <conditionalFormatting sqref="K31:L38">
    <cfRule type="expression" dxfId="22" priority="6">
      <formula>$E$4="Laser color"</formula>
    </cfRule>
    <cfRule type="expression" dxfId="21" priority="8">
      <formula>$E$4="Other color"</formula>
    </cfRule>
  </conditionalFormatting>
  <conditionalFormatting sqref="K39">
    <cfRule type="expression" dxfId="20" priority="4">
      <formula>$E$4="Ink jet"</formula>
    </cfRule>
  </conditionalFormatting>
  <conditionalFormatting sqref="M41">
    <cfRule type="expression" dxfId="19" priority="2">
      <formula>$E$4="Ink jet"</formula>
    </cfRule>
  </conditionalFormatting>
  <hyperlinks>
    <hyperlink ref="C59:E59" r:id="rId1" display="- ENERGY STAR level: ENERGY STAR specification V2.0"/>
    <hyperlink ref="C60:E60" r:id="rId2" display="- Conventional: ENERGY STAR specification V1.1"/>
    <hyperlink ref="C61:H61" r:id="rId3" display="- &quot;Efficiency Improvements in U.S. Office Equipment: Expected Policy Impacts and Uncertainties&quot;, Koomey, Cramer, Piette, Eto. Lawrence Berkeley National Laboratory. 1995. Table 3."/>
  </hyperlinks>
  <pageMargins left="0.75" right="0.75" top="0.75" bottom="0.75" header="0.5" footer="0.25"/>
  <pageSetup scale="64" orientation="landscape" r:id="rId4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00938E6B-52E5-4746-9895-D2ABD4178725}">
            <xm:f>INPUTS!$C$23=0</xm:f>
            <x14:dxf>
              <font>
                <color theme="0" tint="-0.14996795556505021"/>
              </font>
            </x14:dxf>
          </x14:cfRule>
          <xm:sqref>C8:E9 C19:H20 C41:G41 B51:E51 C56:D56 C54:D54</xm:sqref>
        </x14:conditionalFormatting>
        <x14:conditionalFormatting xmlns:xm="http://schemas.microsoft.com/office/excel/2006/main">
          <x14:cfRule type="expression" priority="16" id="{A5C7CB19-2701-41E0-8055-4D2581E81494}">
            <xm:f>INPUTS!$C$22=0</xm:f>
            <x14:dxf>
              <font>
                <color theme="0" tint="-0.14996795556505021"/>
              </font>
            </x14:dxf>
          </x14:cfRule>
          <xm:sqref>C4:E7 C17:H18 B50:E50 C53:D53 C55:D55 D12:F13 C23:G40 M39 K24:L38 K39</xm:sqref>
        </x14:conditionalFormatting>
        <x14:conditionalFormatting xmlns:xm="http://schemas.microsoft.com/office/excel/2006/main">
          <x14:cfRule type="expression" priority="10" id="{67303E38-0C5F-49FC-802A-699F4867DB76}">
            <xm:f>INPUTS!$C$22=0</xm:f>
            <x14:dxf>
              <font>
                <color theme="0" tint="-0.14996795556505021"/>
              </font>
            </x14:dxf>
          </x14:cfRule>
          <xm:sqref>M23:N38</xm:sqref>
        </x14:conditionalFormatting>
        <x14:conditionalFormatting xmlns:xm="http://schemas.microsoft.com/office/excel/2006/main">
          <x14:cfRule type="expression" priority="3" id="{FC995A52-A957-41AF-A4D6-0BBD461278B4}">
            <xm:f>INPUTS!$C$22=0</xm:f>
            <x14:dxf>
              <font>
                <color theme="0" tint="-0.14996795556505021"/>
              </font>
            </x14:dxf>
          </x14:cfRule>
          <xm:sqref>J23:L23</xm:sqref>
        </x14:conditionalFormatting>
        <x14:conditionalFormatting xmlns:xm="http://schemas.microsoft.com/office/excel/2006/main">
          <x14:cfRule type="expression" priority="9" id="{C6665D86-6E4A-44CB-BB8F-1149E31F1E5A}">
            <xm:f>INPUTS!$C$23=0</xm:f>
            <x14:dxf>
              <font>
                <color theme="0" tint="-0.14996795556505021"/>
              </font>
            </x14:dxf>
          </x14:cfRule>
          <xm:sqref>J41</xm:sqref>
        </x14:conditionalFormatting>
        <x14:conditionalFormatting xmlns:xm="http://schemas.microsoft.com/office/excel/2006/main">
          <x14:cfRule type="expression" priority="1" id="{6139CD6C-AAFA-4E9F-82B9-96EA12672CAB}">
            <xm:f>INPUTS!$C$22=0</xm:f>
            <x14:dxf>
              <font>
                <color theme="0" tint="-0.14996795556505021"/>
              </font>
            </x14:dxf>
          </x14:cfRule>
          <xm:sqref>M41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249977111117893"/>
    <pageSetUpPr fitToPage="1"/>
  </sheetPr>
  <dimension ref="A1:U92"/>
  <sheetViews>
    <sheetView showGridLines="0" showRowColHeaders="0" zoomScaleNormal="100" zoomScaleSheetLayoutView="100" workbookViewId="0">
      <selection activeCell="A3" sqref="A3"/>
    </sheetView>
  </sheetViews>
  <sheetFormatPr defaultColWidth="19" defaultRowHeight="12.75"/>
  <cols>
    <col min="1" max="1" width="4.7109375" style="109" customWidth="1"/>
    <col min="2" max="2" width="23" style="118" customWidth="1"/>
    <col min="3" max="3" width="18.7109375" style="119" customWidth="1"/>
    <col min="4" max="4" width="18.7109375" style="112" customWidth="1"/>
    <col min="5" max="14" width="18.7109375" style="109" customWidth="1"/>
    <col min="15" max="20" width="19" style="109" customWidth="1"/>
    <col min="21" max="16384" width="19" style="110"/>
  </cols>
  <sheetData>
    <row r="1" spans="1:13" s="104" customFormat="1" ht="30" customHeight="1">
      <c r="A1" s="98" t="s">
        <v>126</v>
      </c>
      <c r="B1" s="120"/>
      <c r="C1" s="121"/>
      <c r="D1" s="121"/>
      <c r="E1" s="122"/>
      <c r="G1" s="109"/>
      <c r="H1" s="109"/>
      <c r="I1" s="109"/>
    </row>
    <row r="2" spans="1:13" s="215" customFormat="1" ht="22.5" customHeight="1">
      <c r="A2" s="61" t="s">
        <v>232</v>
      </c>
      <c r="B2" s="187"/>
      <c r="C2" s="187"/>
      <c r="D2" s="188"/>
      <c r="E2" s="129"/>
      <c r="F2" s="260"/>
      <c r="G2" s="265"/>
      <c r="H2" s="265"/>
      <c r="I2" s="265"/>
      <c r="J2" s="265"/>
      <c r="K2" s="265"/>
      <c r="L2" s="265"/>
      <c r="M2" s="265"/>
    </row>
    <row r="3" spans="1:13" s="215" customFormat="1">
      <c r="A3" s="127"/>
      <c r="B3" s="563"/>
      <c r="C3" s="540"/>
      <c r="D3" s="314" t="s">
        <v>191</v>
      </c>
      <c r="E3" s="314" t="s">
        <v>110</v>
      </c>
      <c r="F3" s="107"/>
      <c r="G3" s="107"/>
      <c r="H3" s="107"/>
      <c r="I3" s="107"/>
      <c r="J3" s="107"/>
      <c r="K3" s="107"/>
      <c r="L3" s="107"/>
    </row>
    <row r="4" spans="1:13" s="215" customFormat="1" ht="12" customHeight="1">
      <c r="A4" s="127"/>
      <c r="B4" s="397" t="s">
        <v>234</v>
      </c>
      <c r="C4" s="317" t="s">
        <v>227</v>
      </c>
      <c r="D4" s="270">
        <v>40</v>
      </c>
      <c r="E4" s="270">
        <f>INPUTS!E25</f>
        <v>40</v>
      </c>
      <c r="F4" s="107"/>
      <c r="G4" s="330"/>
      <c r="H4" s="107"/>
      <c r="I4" s="107"/>
      <c r="J4" s="107"/>
      <c r="K4" s="107"/>
      <c r="L4" s="107"/>
    </row>
    <row r="5" spans="1:13" s="215" customFormat="1" ht="12" customHeight="1">
      <c r="A5" s="127"/>
      <c r="B5" s="558" t="s">
        <v>306</v>
      </c>
      <c r="C5" s="340" t="s">
        <v>227</v>
      </c>
      <c r="D5" s="344" t="s">
        <v>101</v>
      </c>
      <c r="E5" s="270" t="str">
        <f>INPUTS!F25</f>
        <v>No</v>
      </c>
      <c r="F5" s="107"/>
      <c r="G5" s="107"/>
      <c r="H5" s="107"/>
      <c r="I5" s="107"/>
      <c r="J5" s="107"/>
      <c r="K5" s="107"/>
      <c r="L5" s="107"/>
    </row>
    <row r="6" spans="1:13" s="215" customFormat="1" ht="12" customHeight="1">
      <c r="A6" s="127"/>
      <c r="B6" s="559"/>
      <c r="C6" s="340" t="s">
        <v>257</v>
      </c>
      <c r="D6" s="344" t="s">
        <v>101</v>
      </c>
      <c r="E6" s="270" t="str">
        <f>INPUTS!F26</f>
        <v>No</v>
      </c>
      <c r="F6" s="107"/>
      <c r="G6" s="107"/>
      <c r="H6" s="107"/>
      <c r="I6" s="107"/>
      <c r="J6" s="107"/>
      <c r="K6" s="107"/>
      <c r="L6" s="107"/>
    </row>
    <row r="7" spans="1:13" s="215" customFormat="1" ht="12" customHeight="1">
      <c r="A7" s="127"/>
      <c r="B7" s="559"/>
      <c r="C7" s="390" t="s">
        <v>228</v>
      </c>
      <c r="D7" s="344" t="s">
        <v>101</v>
      </c>
      <c r="E7" s="270" t="str">
        <f>INPUTS!F27</f>
        <v>No</v>
      </c>
      <c r="F7" s="107"/>
      <c r="G7" s="107"/>
      <c r="H7" s="107"/>
      <c r="I7" s="107"/>
      <c r="J7" s="107"/>
      <c r="K7" s="107"/>
      <c r="L7" s="107"/>
    </row>
    <row r="8" spans="1:13" s="265" customFormat="1" ht="12" customHeight="1">
      <c r="A8" s="127"/>
      <c r="B8" s="319"/>
      <c r="C8" s="326"/>
      <c r="D8" s="320"/>
      <c r="E8" s="321"/>
      <c r="F8" s="107"/>
      <c r="G8" s="107"/>
      <c r="H8" s="107"/>
      <c r="I8" s="107"/>
      <c r="J8" s="107"/>
      <c r="K8" s="107"/>
      <c r="L8" s="107"/>
    </row>
    <row r="9" spans="1:13" s="215" customFormat="1" ht="12" customHeight="1">
      <c r="A9" s="127"/>
      <c r="B9" s="563"/>
      <c r="C9" s="540"/>
      <c r="D9" s="314" t="s">
        <v>269</v>
      </c>
      <c r="E9" s="314" t="s">
        <v>110</v>
      </c>
      <c r="F9" s="107"/>
      <c r="G9" s="107"/>
      <c r="H9" s="107"/>
      <c r="I9" s="107"/>
      <c r="J9" s="107"/>
      <c r="K9" s="107"/>
      <c r="L9" s="107"/>
    </row>
    <row r="10" spans="1:13" s="215" customFormat="1" ht="12" customHeight="1">
      <c r="A10" s="127"/>
      <c r="B10" s="564" t="s">
        <v>226</v>
      </c>
      <c r="C10" s="566" t="s">
        <v>227</v>
      </c>
      <c r="D10" s="327" t="s">
        <v>256</v>
      </c>
      <c r="E10" s="549" t="str">
        <f>INPUTS!D25</f>
        <v>Laser monochrome</v>
      </c>
      <c r="F10" s="322"/>
      <c r="G10" s="107"/>
      <c r="H10" s="107"/>
      <c r="I10" s="107"/>
      <c r="J10" s="107"/>
      <c r="K10" s="107"/>
      <c r="L10" s="107"/>
    </row>
    <row r="11" spans="1:13" s="215" customFormat="1" ht="12" customHeight="1">
      <c r="A11" s="127"/>
      <c r="B11" s="565"/>
      <c r="C11" s="567"/>
      <c r="D11" s="327" t="s">
        <v>266</v>
      </c>
      <c r="E11" s="581"/>
      <c r="F11" s="322"/>
      <c r="G11" s="107"/>
      <c r="H11" s="107"/>
      <c r="I11" s="107"/>
      <c r="J11" s="107"/>
      <c r="K11" s="107"/>
      <c r="L11" s="107"/>
    </row>
    <row r="12" spans="1:13" s="215" customFormat="1" ht="12" customHeight="1">
      <c r="A12" s="127"/>
      <c r="B12" s="565"/>
      <c r="C12" s="567"/>
      <c r="D12" s="327" t="s">
        <v>135</v>
      </c>
      <c r="E12" s="581"/>
      <c r="F12" s="322"/>
      <c r="G12" s="107"/>
      <c r="H12" s="107"/>
      <c r="I12" s="107"/>
      <c r="J12" s="107"/>
      <c r="K12" s="107"/>
      <c r="L12" s="107"/>
    </row>
    <row r="13" spans="1:13" s="215" customFormat="1" ht="12" customHeight="1">
      <c r="A13" s="127"/>
      <c r="B13" s="565"/>
      <c r="C13" s="567"/>
      <c r="D13" s="327" t="s">
        <v>229</v>
      </c>
      <c r="E13" s="581"/>
      <c r="F13" s="322"/>
      <c r="G13" s="107"/>
      <c r="H13" s="107"/>
      <c r="I13" s="107"/>
      <c r="J13" s="107"/>
      <c r="K13" s="107"/>
      <c r="L13" s="107"/>
    </row>
    <row r="14" spans="1:13" s="215" customFormat="1" ht="12" customHeight="1">
      <c r="A14" s="127"/>
      <c r="B14" s="565"/>
      <c r="C14" s="567"/>
      <c r="D14" s="327" t="s">
        <v>267</v>
      </c>
      <c r="E14" s="581"/>
      <c r="F14" s="322"/>
      <c r="G14" s="107"/>
      <c r="H14" s="107"/>
      <c r="I14" s="107"/>
      <c r="J14" s="107"/>
      <c r="K14" s="107"/>
      <c r="L14" s="107"/>
    </row>
    <row r="15" spans="1:13" s="215" customFormat="1" ht="12" customHeight="1">
      <c r="A15" s="127"/>
      <c r="B15" s="565"/>
      <c r="C15" s="567"/>
      <c r="D15" s="327" t="s">
        <v>268</v>
      </c>
      <c r="E15" s="581"/>
      <c r="F15" s="322"/>
      <c r="G15" s="107"/>
      <c r="H15" s="107"/>
      <c r="I15" s="107"/>
      <c r="J15" s="107"/>
      <c r="K15" s="107"/>
      <c r="L15" s="107"/>
    </row>
    <row r="16" spans="1:13" s="215" customFormat="1" ht="12" customHeight="1">
      <c r="A16" s="127"/>
      <c r="B16" s="559"/>
      <c r="C16" s="577" t="s">
        <v>228</v>
      </c>
      <c r="D16" s="285" t="s">
        <v>135</v>
      </c>
      <c r="E16" s="582" t="str">
        <f>INPUTS!D27</f>
        <v>Ink Jet</v>
      </c>
      <c r="F16" s="322"/>
      <c r="G16" s="107"/>
      <c r="H16" s="107"/>
      <c r="I16" s="107"/>
      <c r="J16" s="107"/>
      <c r="K16" s="107"/>
      <c r="L16" s="107"/>
    </row>
    <row r="17" spans="1:12" s="215" customFormat="1" ht="12" customHeight="1">
      <c r="A17" s="127"/>
      <c r="B17" s="559"/>
      <c r="C17" s="578"/>
      <c r="D17" s="285" t="s">
        <v>272</v>
      </c>
      <c r="E17" s="583"/>
      <c r="F17" s="322"/>
      <c r="G17" s="107"/>
      <c r="H17" s="107"/>
      <c r="I17" s="107"/>
      <c r="J17" s="107"/>
      <c r="K17" s="107"/>
      <c r="L17" s="107"/>
    </row>
    <row r="18" spans="1:12" s="75" customFormat="1" ht="33" customHeight="1">
      <c r="A18" s="61" t="s">
        <v>167</v>
      </c>
      <c r="B18" s="99"/>
      <c r="C18" s="101"/>
      <c r="D18" s="102"/>
      <c r="E18" s="78"/>
      <c r="F18" s="201"/>
      <c r="G18" s="260"/>
      <c r="H18" s="79"/>
      <c r="I18" s="79"/>
    </row>
    <row r="19" spans="1:12" s="75" customFormat="1" ht="12" customHeight="1">
      <c r="A19" s="61"/>
      <c r="B19" s="597"/>
      <c r="C19" s="560" t="s">
        <v>226</v>
      </c>
      <c r="D19" s="560"/>
      <c r="E19" s="497" t="s">
        <v>70</v>
      </c>
      <c r="F19" s="579"/>
      <c r="G19" s="497" t="s">
        <v>69</v>
      </c>
      <c r="H19" s="579"/>
      <c r="I19" s="79"/>
    </row>
    <row r="20" spans="1:12" s="75" customFormat="1" ht="12" customHeight="1">
      <c r="A20" s="61"/>
      <c r="B20" s="538"/>
      <c r="C20" s="540"/>
      <c r="D20" s="540"/>
      <c r="E20" s="325" t="s">
        <v>270</v>
      </c>
      <c r="F20" s="325" t="s">
        <v>271</v>
      </c>
      <c r="G20" s="325" t="s">
        <v>270</v>
      </c>
      <c r="H20" s="325" t="s">
        <v>271</v>
      </c>
      <c r="I20" s="79"/>
    </row>
    <row r="21" spans="1:12" s="75" customFormat="1" ht="12" customHeight="1">
      <c r="A21" s="61"/>
      <c r="B21" s="598" t="s">
        <v>171</v>
      </c>
      <c r="C21" s="539" t="s">
        <v>227</v>
      </c>
      <c r="D21" s="323" t="s">
        <v>313</v>
      </c>
      <c r="E21" s="218">
        <v>1.4</v>
      </c>
      <c r="F21" s="218">
        <v>1</v>
      </c>
      <c r="G21" s="218">
        <v>0.6</v>
      </c>
      <c r="H21" s="218">
        <v>0.5</v>
      </c>
      <c r="I21" s="79"/>
    </row>
    <row r="22" spans="1:12" s="75" customFormat="1" ht="12" customHeight="1">
      <c r="A22" s="61"/>
      <c r="B22" s="598"/>
      <c r="C22" s="599"/>
      <c r="D22" s="323" t="s">
        <v>314</v>
      </c>
      <c r="E22" s="218">
        <v>4.5999999999999996</v>
      </c>
      <c r="F22" s="218">
        <v>1</v>
      </c>
      <c r="G22" s="218">
        <v>0.6</v>
      </c>
      <c r="H22" s="218">
        <v>0.5</v>
      </c>
      <c r="I22" s="79"/>
    </row>
    <row r="23" spans="1:12" s="75" customFormat="1" ht="12" customHeight="1">
      <c r="A23" s="61"/>
      <c r="B23" s="598"/>
      <c r="C23" s="599"/>
      <c r="D23" s="323" t="s">
        <v>311</v>
      </c>
      <c r="E23" s="218">
        <v>2</v>
      </c>
      <c r="F23" s="353" t="s">
        <v>101</v>
      </c>
      <c r="G23" s="218">
        <v>2</v>
      </c>
      <c r="H23" s="353" t="s">
        <v>101</v>
      </c>
      <c r="I23" s="79"/>
    </row>
    <row r="24" spans="1:12" s="75" customFormat="1" ht="12" customHeight="1">
      <c r="A24" s="61"/>
      <c r="B24" s="598"/>
      <c r="C24" s="539" t="s">
        <v>257</v>
      </c>
      <c r="D24" s="391" t="s">
        <v>315</v>
      </c>
      <c r="E24" s="218">
        <v>9</v>
      </c>
      <c r="F24" s="218">
        <v>1</v>
      </c>
      <c r="G24" s="218">
        <v>4</v>
      </c>
      <c r="H24" s="218">
        <v>0.5</v>
      </c>
      <c r="I24" s="79"/>
    </row>
    <row r="25" spans="1:12" s="75" customFormat="1" ht="12" customHeight="1">
      <c r="A25" s="61"/>
      <c r="B25" s="598"/>
      <c r="C25" s="599"/>
      <c r="D25" s="323" t="s">
        <v>311</v>
      </c>
      <c r="E25" s="218">
        <v>2</v>
      </c>
      <c r="F25" s="353" t="s">
        <v>101</v>
      </c>
      <c r="G25" s="218">
        <v>2</v>
      </c>
      <c r="H25" s="353" t="s">
        <v>101</v>
      </c>
      <c r="I25" s="79"/>
    </row>
    <row r="26" spans="1:12" s="75" customFormat="1" ht="12" customHeight="1">
      <c r="A26" s="61"/>
      <c r="B26" s="598"/>
      <c r="C26" s="577" t="s">
        <v>228</v>
      </c>
      <c r="D26" s="288" t="s">
        <v>313</v>
      </c>
      <c r="E26" s="218">
        <v>15</v>
      </c>
      <c r="F26" s="218">
        <v>1</v>
      </c>
      <c r="G26" s="218">
        <v>4.9000000000000004</v>
      </c>
      <c r="H26" s="218">
        <v>0.5</v>
      </c>
      <c r="I26" s="79"/>
    </row>
    <row r="27" spans="1:12" s="75" customFormat="1" ht="12" customHeight="1">
      <c r="A27" s="61"/>
      <c r="B27" s="598"/>
      <c r="C27" s="578"/>
      <c r="D27" s="288" t="s">
        <v>316</v>
      </c>
      <c r="E27" s="218">
        <v>14</v>
      </c>
      <c r="F27" s="218">
        <v>1</v>
      </c>
      <c r="G27" s="218">
        <v>2.5</v>
      </c>
      <c r="H27" s="218">
        <v>0.5</v>
      </c>
      <c r="I27" s="79"/>
    </row>
    <row r="28" spans="1:12" s="75" customFormat="1" ht="12" customHeight="1">
      <c r="A28" s="61"/>
      <c r="B28" s="540"/>
      <c r="C28" s="578"/>
      <c r="D28" s="323" t="s">
        <v>311</v>
      </c>
      <c r="E28" s="218">
        <v>2</v>
      </c>
      <c r="F28" s="353" t="s">
        <v>101</v>
      </c>
      <c r="G28" s="218">
        <v>2</v>
      </c>
      <c r="H28" s="353" t="s">
        <v>101</v>
      </c>
      <c r="I28" s="79"/>
    </row>
    <row r="29" spans="1:12" s="75" customFormat="1" ht="12" customHeight="1">
      <c r="A29" s="61"/>
      <c r="B29" s="99"/>
      <c r="C29" s="101"/>
      <c r="D29" s="102"/>
      <c r="E29" s="78"/>
      <c r="F29" s="201"/>
      <c r="G29" s="260"/>
      <c r="H29" s="79"/>
      <c r="I29" s="79"/>
    </row>
    <row r="30" spans="1:12" s="215" customFormat="1" ht="12" customHeight="1">
      <c r="A30" s="127"/>
      <c r="B30" s="313"/>
      <c r="C30" s="560" t="s">
        <v>226</v>
      </c>
      <c r="D30" s="560"/>
      <c r="E30" s="315" t="s">
        <v>233</v>
      </c>
      <c r="F30" s="315" t="s">
        <v>70</v>
      </c>
      <c r="G30" s="316" t="s">
        <v>69</v>
      </c>
      <c r="I30" s="107"/>
      <c r="J30" s="107"/>
      <c r="K30" s="107"/>
      <c r="L30" s="107"/>
    </row>
    <row r="31" spans="1:12" s="215" customFormat="1" ht="12" customHeight="1">
      <c r="A31" s="127"/>
      <c r="B31" s="508" t="s">
        <v>246</v>
      </c>
      <c r="C31" s="594" t="s">
        <v>227</v>
      </c>
      <c r="D31" s="562" t="s">
        <v>263</v>
      </c>
      <c r="E31" s="398" t="s">
        <v>241</v>
      </c>
      <c r="F31" s="588">
        <v>1</v>
      </c>
      <c r="G31" s="399">
        <v>0.3</v>
      </c>
      <c r="H31" s="107"/>
      <c r="I31" s="107"/>
      <c r="J31" s="107"/>
      <c r="K31" s="107"/>
      <c r="L31" s="107"/>
    </row>
    <row r="32" spans="1:12" s="215" customFormat="1" ht="12" customHeight="1">
      <c r="A32" s="127"/>
      <c r="B32" s="592"/>
      <c r="C32" s="595"/>
      <c r="D32" s="554"/>
      <c r="E32" s="398" t="s">
        <v>251</v>
      </c>
      <c r="F32" s="590"/>
      <c r="G32" s="588">
        <f xml:space="preserve"> E4 * 0.04 + 0.1</f>
        <v>1.7000000000000002</v>
      </c>
      <c r="H32" s="107"/>
      <c r="I32" s="107"/>
      <c r="J32" s="107"/>
      <c r="K32" s="109"/>
      <c r="L32" s="107"/>
    </row>
    <row r="33" spans="1:12" s="215" customFormat="1" ht="12" customHeight="1">
      <c r="A33" s="127"/>
      <c r="B33" s="592"/>
      <c r="C33" s="595"/>
      <c r="D33" s="554"/>
      <c r="E33" s="398" t="s">
        <v>252</v>
      </c>
      <c r="F33" s="588">
        <f xml:space="preserve"> E4 * 0.1 - 0.5</f>
        <v>3.5</v>
      </c>
      <c r="G33" s="590"/>
      <c r="H33" s="107"/>
      <c r="I33" s="107"/>
      <c r="J33" s="107"/>
      <c r="K33" s="262"/>
      <c r="L33" s="107"/>
    </row>
    <row r="34" spans="1:12" s="215" customFormat="1" ht="12" customHeight="1">
      <c r="A34" s="127"/>
      <c r="B34" s="592"/>
      <c r="C34" s="595"/>
      <c r="D34" s="554"/>
      <c r="E34" s="398" t="s">
        <v>242</v>
      </c>
      <c r="F34" s="589"/>
      <c r="G34" s="399">
        <f>E4 * 0.06 - 0.3</f>
        <v>2.1</v>
      </c>
      <c r="H34" s="107"/>
      <c r="I34" s="107"/>
      <c r="J34" s="107"/>
      <c r="K34" s="262"/>
      <c r="L34" s="107"/>
    </row>
    <row r="35" spans="1:12" s="215" customFormat="1" ht="12" customHeight="1">
      <c r="A35" s="127"/>
      <c r="B35" s="592"/>
      <c r="C35" s="595"/>
      <c r="D35" s="554"/>
      <c r="E35" s="398" t="s">
        <v>243</v>
      </c>
      <c r="F35" s="590"/>
      <c r="G35" s="399">
        <f xml:space="preserve"> E4 * 0.11 - 1.8</f>
        <v>2.6000000000000005</v>
      </c>
      <c r="H35" s="107"/>
      <c r="I35" s="107"/>
      <c r="J35" s="107"/>
      <c r="K35" s="264"/>
      <c r="L35" s="107"/>
    </row>
    <row r="36" spans="1:12" s="215" customFormat="1" ht="12" customHeight="1">
      <c r="A36" s="127"/>
      <c r="B36" s="592"/>
      <c r="C36" s="595"/>
      <c r="D36" s="554"/>
      <c r="E36" s="398" t="s">
        <v>244</v>
      </c>
      <c r="F36" s="588">
        <f xml:space="preserve"> E4 * 0.35 - 10.3</f>
        <v>3.6999999999999993</v>
      </c>
      <c r="G36" s="399">
        <f xml:space="preserve"> E4 * 0.16 - 3.8</f>
        <v>2.6000000000000005</v>
      </c>
      <c r="H36" s="107"/>
      <c r="I36" s="107"/>
      <c r="J36" s="107"/>
      <c r="K36" s="262"/>
      <c r="L36" s="107"/>
    </row>
    <row r="37" spans="1:12" s="215" customFormat="1" ht="12" customHeight="1">
      <c r="A37" s="127"/>
      <c r="B37" s="592"/>
      <c r="C37" s="595"/>
      <c r="D37" s="554"/>
      <c r="E37" s="398" t="s">
        <v>253</v>
      </c>
      <c r="F37" s="590"/>
      <c r="G37" s="588">
        <f xml:space="preserve"> E4 * 0.2 - 6.4</f>
        <v>1.5999999999999996</v>
      </c>
      <c r="H37" s="107"/>
      <c r="I37" s="107"/>
      <c r="J37" s="107"/>
      <c r="K37" s="262"/>
      <c r="L37" s="107"/>
    </row>
    <row r="38" spans="1:12" s="215" customFormat="1" ht="12" customHeight="1">
      <c r="A38" s="127"/>
      <c r="B38" s="592"/>
      <c r="C38" s="595"/>
      <c r="D38" s="554"/>
      <c r="E38" s="398" t="s">
        <v>254</v>
      </c>
      <c r="F38" s="588">
        <f xml:space="preserve"> E4 * 0.7 - 39</f>
        <v>-11</v>
      </c>
      <c r="G38" s="590"/>
      <c r="H38" s="107"/>
      <c r="I38" s="107"/>
      <c r="J38" s="107"/>
      <c r="K38" s="262"/>
      <c r="L38" s="107"/>
    </row>
    <row r="39" spans="1:12" s="215" customFormat="1" ht="12" customHeight="1">
      <c r="A39" s="127"/>
      <c r="B39" s="592"/>
      <c r="C39" s="595"/>
      <c r="D39" s="554"/>
      <c r="E39" s="398" t="s">
        <v>245</v>
      </c>
      <c r="F39" s="590"/>
      <c r="G39" s="399">
        <f xml:space="preserve"> E4 * 0.55 - 37.9</f>
        <v>-15.899999999999999</v>
      </c>
      <c r="H39" s="107"/>
      <c r="I39" s="107"/>
      <c r="J39" s="107"/>
      <c r="K39" s="262"/>
      <c r="L39" s="107"/>
    </row>
    <row r="40" spans="1:12" s="215" customFormat="1" ht="12" customHeight="1">
      <c r="A40" s="127"/>
      <c r="B40" s="592"/>
      <c r="C40" s="595"/>
      <c r="D40" s="554" t="s">
        <v>264</v>
      </c>
      <c r="E40" s="400" t="s">
        <v>259</v>
      </c>
      <c r="F40" s="588">
        <f>E4*0.1 + 2.8</f>
        <v>6.8</v>
      </c>
      <c r="G40" s="399">
        <v>1.3</v>
      </c>
      <c r="H40" s="107"/>
      <c r="I40" s="107"/>
      <c r="J40" s="107"/>
      <c r="K40" s="262"/>
      <c r="L40" s="107"/>
    </row>
    <row r="41" spans="1:12" s="215" customFormat="1" ht="12" customHeight="1">
      <c r="A41" s="127"/>
      <c r="B41" s="592"/>
      <c r="C41" s="595"/>
      <c r="D41" s="554"/>
      <c r="E41" s="400" t="s">
        <v>260</v>
      </c>
      <c r="F41" s="589"/>
      <c r="G41" s="399">
        <f>E4*0.06 + 0.7</f>
        <v>3.0999999999999996</v>
      </c>
      <c r="H41" s="107"/>
      <c r="I41" s="107"/>
      <c r="J41" s="107"/>
      <c r="K41" s="262"/>
      <c r="L41" s="107"/>
    </row>
    <row r="42" spans="1:12" s="215" customFormat="1" ht="12" customHeight="1">
      <c r="A42" s="127"/>
      <c r="B42" s="592"/>
      <c r="C42" s="595"/>
      <c r="D42" s="554"/>
      <c r="E42" s="400" t="s">
        <v>261</v>
      </c>
      <c r="F42" s="589"/>
      <c r="G42" s="399">
        <f>E4*0.15- 0.65</f>
        <v>5.35</v>
      </c>
      <c r="H42" s="107"/>
      <c r="I42" s="107"/>
      <c r="J42" s="107"/>
      <c r="K42" s="262"/>
      <c r="L42" s="107"/>
    </row>
    <row r="43" spans="1:12" s="215" customFormat="1" ht="12" customHeight="1">
      <c r="A43" s="127"/>
      <c r="B43" s="592"/>
      <c r="C43" s="595"/>
      <c r="D43" s="554"/>
      <c r="E43" s="400" t="s">
        <v>273</v>
      </c>
      <c r="F43" s="590"/>
      <c r="G43" s="588">
        <f>E4*0.2 - 2.15</f>
        <v>5.85</v>
      </c>
      <c r="H43" s="107"/>
      <c r="I43" s="107"/>
      <c r="J43" s="107"/>
      <c r="K43" s="262"/>
      <c r="L43" s="107"/>
    </row>
    <row r="44" spans="1:12" s="215" customFormat="1" ht="12" customHeight="1">
      <c r="A44" s="127"/>
      <c r="B44" s="592"/>
      <c r="C44" s="595"/>
      <c r="D44" s="554"/>
      <c r="E44" s="400" t="s">
        <v>275</v>
      </c>
      <c r="F44" s="399">
        <f>E4*0.35 - 5.2</f>
        <v>8.8000000000000007</v>
      </c>
      <c r="G44" s="589"/>
      <c r="H44" s="107"/>
      <c r="I44" s="107"/>
      <c r="J44" s="107"/>
      <c r="K44" s="107"/>
      <c r="L44" s="107"/>
    </row>
    <row r="45" spans="1:12" s="215" customFormat="1" ht="12" customHeight="1">
      <c r="A45" s="127"/>
      <c r="B45" s="592"/>
      <c r="C45" s="595"/>
      <c r="D45" s="554"/>
      <c r="E45" s="400" t="s">
        <v>274</v>
      </c>
      <c r="F45" s="588">
        <f>E4*0.7 - 26</f>
        <v>2</v>
      </c>
      <c r="G45" s="590"/>
      <c r="H45" s="107"/>
      <c r="I45" s="107"/>
      <c r="J45" s="107"/>
      <c r="K45" s="107"/>
      <c r="L45" s="107"/>
    </row>
    <row r="46" spans="1:12" s="215" customFormat="1" ht="12" customHeight="1">
      <c r="A46" s="127"/>
      <c r="B46" s="592"/>
      <c r="C46" s="595"/>
      <c r="D46" s="554"/>
      <c r="E46" s="400" t="s">
        <v>262</v>
      </c>
      <c r="F46" s="590"/>
      <c r="G46" s="399">
        <f>E4*0.7 - 39.65</f>
        <v>-11.649999999999999</v>
      </c>
      <c r="H46" s="265"/>
      <c r="I46" s="107"/>
      <c r="J46" s="107"/>
      <c r="K46" s="107"/>
      <c r="L46" s="107"/>
    </row>
    <row r="47" spans="1:12" s="215" customFormat="1" ht="12" customHeight="1">
      <c r="A47" s="127"/>
      <c r="B47" s="592"/>
      <c r="C47" s="595"/>
      <c r="D47" s="556" t="s">
        <v>135</v>
      </c>
      <c r="E47" s="557"/>
      <c r="F47" s="399">
        <f>((E21+IF(E5="Yes",E23,0))*D54+F21*E54)/1000</f>
        <v>0.2016</v>
      </c>
      <c r="G47" s="399">
        <f>((G21+IF(E5="Yes",G23,0))*D54+H21*E54)/1000</f>
        <v>9.240000000000001E-2</v>
      </c>
      <c r="H47" s="107"/>
      <c r="I47" s="107"/>
      <c r="J47" s="107"/>
      <c r="K47" s="107"/>
      <c r="L47" s="107"/>
    </row>
    <row r="48" spans="1:12" s="215" customFormat="1" ht="12" customHeight="1">
      <c r="A48" s="127"/>
      <c r="B48" s="592"/>
      <c r="C48" s="595"/>
      <c r="D48" s="556" t="s">
        <v>229</v>
      </c>
      <c r="E48" s="557"/>
      <c r="F48" s="399">
        <f>((E22+IF(E5="Yes",E23,0))*D54+F22*E54)/1000</f>
        <v>0.47039999999999998</v>
      </c>
      <c r="G48" s="399">
        <f>((G22+IF(E5="Yes",G23,0))*D54+H22*E54)/1000</f>
        <v>9.240000000000001E-2</v>
      </c>
      <c r="H48" s="107"/>
      <c r="I48" s="107"/>
      <c r="J48" s="107"/>
      <c r="K48" s="107"/>
      <c r="L48" s="107"/>
    </row>
    <row r="49" spans="1:12" s="215" customFormat="1" ht="12" customHeight="1">
      <c r="A49" s="127"/>
      <c r="B49" s="592"/>
      <c r="C49" s="596"/>
      <c r="D49" s="555" t="s">
        <v>13</v>
      </c>
      <c r="E49" s="540"/>
      <c r="F49" s="307">
        <f>IF(OR(E10="laser color",E10="other color"),IF(E4&lt;=32,F40,IF(E4&lt;=58,F44,F45)),IF(OR(E10="laser monochrome",E10="other monochrome"),IF(E4&lt;=15,F31,IF(E4&lt;=40,F33,IF(E4&lt;=82,F36,F38))),IF(E10="ink jet",F47,F48)))</f>
        <v>3.5</v>
      </c>
      <c r="G49" s="307">
        <f>IF(OR(E10="laser color",E10="other color"),IF(E4&lt;=10,G40,IF(E4&lt;=15,G41,IF(E4&lt;=30,G42,IF(E4&lt;=75,G43,G46)))),IF(OR(E10="laser monochrome",E10="other monochrome"),IF(E4&lt;=5,G31,IF(E4&lt;=20,G32,IF(E4&lt;=30,G34,IF(E4&lt;=40,G35,IF(E4&lt;=65,G36,IF(E4&lt;=90,G37,G39)))))),IF(E10="ink jet",G47,G48)))</f>
        <v>2.6000000000000005</v>
      </c>
      <c r="H49" s="107"/>
      <c r="I49" s="107"/>
      <c r="J49" s="107"/>
      <c r="K49" s="107"/>
      <c r="L49" s="107"/>
    </row>
    <row r="50" spans="1:12" s="215" customFormat="1" ht="12" customHeight="1">
      <c r="A50" s="127"/>
      <c r="B50" s="592"/>
      <c r="C50" s="585" t="s">
        <v>257</v>
      </c>
      <c r="D50" s="586"/>
      <c r="E50" s="587"/>
      <c r="F50" s="218">
        <f>((E24+IF(E6="Yes",E25,0))*D54+F24*E54)/1000</f>
        <v>0.84</v>
      </c>
      <c r="G50" s="218">
        <f>((G24+IF(E6="Yes",G25,0))*D54+H24*E54)/1000</f>
        <v>0.378</v>
      </c>
      <c r="H50" s="107"/>
      <c r="I50" s="107"/>
      <c r="J50" s="107"/>
      <c r="K50" s="107"/>
      <c r="L50" s="107"/>
    </row>
    <row r="51" spans="1:12" s="215" customFormat="1" ht="12" customHeight="1">
      <c r="A51" s="127"/>
      <c r="B51" s="593"/>
      <c r="C51" s="585" t="s">
        <v>228</v>
      </c>
      <c r="D51" s="586"/>
      <c r="E51" s="587"/>
      <c r="F51" s="218">
        <f>IF(E16="Ink Jet",((E26+IF(E7="Yes",E28,0))*D54+F26*E54),((E27+IF(E7="Yes",E28,0))*D54+F27*E54))/1000</f>
        <v>1.3440000000000001</v>
      </c>
      <c r="G51" s="218">
        <f>IF(E16="Ink Jet",((G26+IF(E7="Yes",G28,0))*D54+H26*E54),((G27+IF(E7="Yes",G28,0))*D54+H27*E54))/1000</f>
        <v>0.4536</v>
      </c>
      <c r="H51" s="107"/>
      <c r="I51" s="107"/>
      <c r="J51" s="107"/>
      <c r="K51" s="107"/>
      <c r="L51" s="107"/>
    </row>
    <row r="52" spans="1:12" s="215" customFormat="1" ht="12" customHeight="1">
      <c r="A52" s="127"/>
      <c r="B52" s="302"/>
      <c r="C52" s="265"/>
      <c r="D52" s="268"/>
      <c r="E52" s="303"/>
      <c r="F52" s="107"/>
      <c r="G52" s="107"/>
      <c r="H52" s="107"/>
      <c r="I52" s="107"/>
      <c r="J52" s="107"/>
      <c r="K52" s="107"/>
      <c r="L52" s="107"/>
    </row>
    <row r="53" spans="1:12" s="215" customFormat="1" ht="12" customHeight="1">
      <c r="A53" s="127"/>
      <c r="B53" s="501"/>
      <c r="C53" s="540"/>
      <c r="D53" s="325" t="s">
        <v>270</v>
      </c>
      <c r="E53" s="325" t="s">
        <v>271</v>
      </c>
      <c r="F53" s="107"/>
      <c r="G53" s="107"/>
      <c r="H53" s="107"/>
      <c r="I53" s="107"/>
      <c r="J53" s="107"/>
      <c r="K53" s="107"/>
      <c r="L53" s="107"/>
    </row>
    <row r="54" spans="1:12" s="215" customFormat="1" ht="12" customHeight="1">
      <c r="A54" s="127"/>
      <c r="B54" s="501" t="s">
        <v>276</v>
      </c>
      <c r="C54" s="540"/>
      <c r="D54" s="299">
        <v>84</v>
      </c>
      <c r="E54" s="299">
        <v>84</v>
      </c>
      <c r="F54" s="107"/>
      <c r="G54" s="107"/>
      <c r="H54" s="107"/>
      <c r="I54" s="107"/>
      <c r="J54" s="107"/>
      <c r="K54" s="107"/>
      <c r="L54" s="107"/>
    </row>
    <row r="55" spans="1:12" s="215" customFormat="1" ht="12" customHeight="1">
      <c r="A55" s="127"/>
      <c r="B55" s="302"/>
      <c r="C55" s="220"/>
      <c r="D55" s="268"/>
      <c r="E55" s="303"/>
      <c r="F55" s="107"/>
      <c r="G55" s="107"/>
      <c r="H55" s="107"/>
      <c r="I55" s="107"/>
      <c r="J55" s="107"/>
      <c r="K55" s="107"/>
      <c r="L55" s="107"/>
    </row>
    <row r="56" spans="1:12" s="215" customFormat="1" ht="12" customHeight="1">
      <c r="A56" s="127"/>
      <c r="B56" s="501" t="s">
        <v>250</v>
      </c>
      <c r="C56" s="540"/>
      <c r="D56" s="324">
        <f>365/7</f>
        <v>52.142857142857146</v>
      </c>
      <c r="E56" s="303"/>
      <c r="J56" s="107"/>
      <c r="K56" s="107"/>
      <c r="L56" s="107"/>
    </row>
    <row r="57" spans="1:12" s="215" customFormat="1" ht="12" customHeight="1">
      <c r="A57" s="127"/>
      <c r="B57" s="501" t="s">
        <v>168</v>
      </c>
      <c r="C57" s="540"/>
      <c r="D57" s="405">
        <v>6</v>
      </c>
      <c r="E57" s="303"/>
      <c r="J57" s="107"/>
      <c r="K57" s="107"/>
      <c r="L57" s="107"/>
    </row>
    <row r="58" spans="1:12" s="75" customFormat="1" ht="33" customHeight="1">
      <c r="A58" s="61" t="s">
        <v>265</v>
      </c>
      <c r="B58" s="99"/>
      <c r="C58" s="101"/>
      <c r="D58" s="102"/>
      <c r="E58" s="263"/>
      <c r="F58" s="263"/>
      <c r="G58" s="260"/>
      <c r="H58" s="264"/>
      <c r="I58" s="264"/>
    </row>
    <row r="59" spans="1:12" ht="15">
      <c r="A59" s="113"/>
      <c r="B59" s="328"/>
      <c r="C59" s="239" t="s">
        <v>70</v>
      </c>
      <c r="D59" s="239" t="s">
        <v>69</v>
      </c>
      <c r="E59" s="239" t="s">
        <v>71</v>
      </c>
      <c r="G59" s="260"/>
    </row>
    <row r="60" spans="1:12">
      <c r="A60" s="110"/>
      <c r="B60" s="329" t="s">
        <v>227</v>
      </c>
      <c r="C60" s="328">
        <f>IF(INPUTS!C25=0,0,F49*D56)</f>
        <v>0</v>
      </c>
      <c r="D60" s="328">
        <f>IF(INPUTS!D25=0,0,G49*D56)</f>
        <v>135.57142857142861</v>
      </c>
      <c r="E60" s="328">
        <f>C60-D60</f>
        <v>-135.57142857142861</v>
      </c>
    </row>
    <row r="61" spans="1:12">
      <c r="A61" s="110"/>
      <c r="B61" s="329" t="s">
        <v>257</v>
      </c>
      <c r="C61" s="328">
        <f>IF(INPUTS!C26=0,0,F50*D56)</f>
        <v>0</v>
      </c>
      <c r="D61" s="328">
        <f>IF(INPUTS!D26=0,0,G50*D56)</f>
        <v>19.71</v>
      </c>
      <c r="E61" s="328">
        <f>C61-D61</f>
        <v>-19.71</v>
      </c>
    </row>
    <row r="62" spans="1:12">
      <c r="A62" s="111"/>
      <c r="B62" s="329" t="s">
        <v>228</v>
      </c>
      <c r="C62" s="328">
        <f>IF(INPUTS!C27=0,0,F51*D56)</f>
        <v>0</v>
      </c>
      <c r="D62" s="328">
        <f>IF(INPUTS!D27=0,0,G51*D56)</f>
        <v>23.652000000000001</v>
      </c>
      <c r="E62" s="328">
        <f>C62-D62</f>
        <v>-23.652000000000001</v>
      </c>
    </row>
    <row r="63" spans="1:12" s="75" customFormat="1" ht="33" customHeight="1">
      <c r="A63" s="61" t="s">
        <v>149</v>
      </c>
      <c r="B63" s="99"/>
      <c r="C63" s="101"/>
      <c r="D63" s="80"/>
      <c r="E63" s="78"/>
    </row>
    <row r="64" spans="1:12" s="75" customFormat="1" ht="12.75" customHeight="1">
      <c r="A64" s="61"/>
      <c r="B64" s="541" t="s">
        <v>141</v>
      </c>
      <c r="C64" s="196" t="s">
        <v>248</v>
      </c>
      <c r="D64" s="144">
        <f>E60*'General Assumptions'!D$65</f>
        <v>-208.78000000000006</v>
      </c>
      <c r="E64" s="543" t="s">
        <v>144</v>
      </c>
      <c r="G64" s="302"/>
      <c r="H64" s="363"/>
      <c r="I64" s="242"/>
      <c r="J64" s="364"/>
    </row>
    <row r="65" spans="1:21" s="75" customFormat="1" ht="12.75" customHeight="1">
      <c r="A65" s="61"/>
      <c r="B65" s="591"/>
      <c r="C65" s="196" t="s">
        <v>318</v>
      </c>
      <c r="D65" s="144">
        <f>E61*'General Assumptions'!D$65</f>
        <v>-30.353400000000001</v>
      </c>
      <c r="E65" s="543"/>
      <c r="G65" s="302"/>
      <c r="H65" s="363"/>
      <c r="I65" s="242"/>
      <c r="J65" s="364"/>
    </row>
    <row r="66" spans="1:21" s="75" customFormat="1" ht="12.75" customHeight="1">
      <c r="A66" s="61"/>
      <c r="B66" s="542"/>
      <c r="C66" s="196" t="s">
        <v>249</v>
      </c>
      <c r="D66" s="144">
        <f>E62*'General Assumptions'!D$65</f>
        <v>-36.424080000000004</v>
      </c>
      <c r="E66" s="502"/>
      <c r="G66" s="302"/>
      <c r="H66" s="363"/>
      <c r="I66" s="242"/>
      <c r="J66" s="364"/>
    </row>
    <row r="67" spans="1:21" s="75" customFormat="1" ht="12.75" customHeight="1">
      <c r="A67" s="61"/>
      <c r="B67" s="541" t="s">
        <v>142</v>
      </c>
      <c r="C67" s="196" t="s">
        <v>248</v>
      </c>
      <c r="D67" s="144">
        <f>D64*D57</f>
        <v>-1252.6800000000003</v>
      </c>
      <c r="E67" s="502"/>
      <c r="G67" s="302"/>
      <c r="H67" s="363"/>
      <c r="I67" s="242"/>
      <c r="J67" s="364"/>
    </row>
    <row r="68" spans="1:21" s="75" customFormat="1" ht="12.75" customHeight="1">
      <c r="A68" s="61"/>
      <c r="B68" s="591"/>
      <c r="C68" s="196" t="s">
        <v>318</v>
      </c>
      <c r="D68" s="144">
        <f>D65*D57</f>
        <v>-182.12040000000002</v>
      </c>
      <c r="E68" s="502"/>
      <c r="G68" s="302"/>
      <c r="H68" s="363"/>
      <c r="I68" s="242"/>
      <c r="J68" s="364"/>
    </row>
    <row r="69" spans="1:21" s="75" customFormat="1" ht="12.75" customHeight="1">
      <c r="A69" s="61"/>
      <c r="B69" s="542"/>
      <c r="C69" s="196" t="s">
        <v>249</v>
      </c>
      <c r="D69" s="144">
        <f>D66*D57</f>
        <v>-218.54448000000002</v>
      </c>
      <c r="E69" s="502"/>
      <c r="G69" s="302"/>
      <c r="H69" s="363"/>
      <c r="I69" s="242"/>
      <c r="J69" s="364"/>
    </row>
    <row r="70" spans="1:21" s="75" customFormat="1" ht="21" customHeight="1">
      <c r="A70" s="89"/>
      <c r="B70" s="90"/>
      <c r="C70" s="91"/>
      <c r="D70" s="91"/>
      <c r="E70" s="92"/>
      <c r="F70" s="92"/>
      <c r="G70" s="92"/>
      <c r="H70" s="92"/>
    </row>
    <row r="71" spans="1:21" s="93" customFormat="1" ht="21" customHeight="1">
      <c r="A71" s="60" t="s">
        <v>121</v>
      </c>
      <c r="B71" s="99"/>
      <c r="C71" s="74"/>
      <c r="D71" s="74"/>
      <c r="E71" s="75"/>
      <c r="F71" s="75"/>
      <c r="G71" s="75"/>
      <c r="H71" s="75"/>
    </row>
    <row r="72" spans="1:21" s="116" customFormat="1" ht="12.75" customHeight="1">
      <c r="B72" s="125" t="s">
        <v>117</v>
      </c>
      <c r="C72" s="552" t="s">
        <v>223</v>
      </c>
      <c r="D72" s="553"/>
      <c r="E72" s="553"/>
      <c r="F72" s="103"/>
      <c r="G72" s="117"/>
      <c r="H72" s="260"/>
      <c r="I72" s="117"/>
      <c r="J72" s="117"/>
      <c r="K72" s="117"/>
      <c r="L72" s="117"/>
      <c r="M72" s="117"/>
    </row>
    <row r="73" spans="1:21" s="116" customFormat="1" ht="12.75" customHeight="1">
      <c r="B73" s="125"/>
      <c r="C73" s="552" t="s">
        <v>224</v>
      </c>
      <c r="D73" s="553"/>
      <c r="E73" s="553"/>
      <c r="F73" s="103"/>
      <c r="G73" s="117"/>
      <c r="H73" s="260"/>
      <c r="I73" s="117"/>
      <c r="J73" s="117"/>
      <c r="K73" s="117"/>
      <c r="L73" s="117"/>
      <c r="M73" s="117"/>
    </row>
    <row r="74" spans="1:21" s="116" customFormat="1" ht="18.75" customHeight="1">
      <c r="A74" s="117"/>
      <c r="B74" s="125" t="s">
        <v>91</v>
      </c>
      <c r="C74" s="194" t="s">
        <v>326</v>
      </c>
      <c r="D74" s="103"/>
      <c r="E74" s="103"/>
      <c r="F74" s="103"/>
      <c r="G74" s="117"/>
      <c r="I74" s="117"/>
      <c r="J74" s="117"/>
      <c r="K74" s="117"/>
      <c r="L74" s="117"/>
      <c r="M74" s="117"/>
    </row>
    <row r="75" spans="1:21" ht="12.75" customHeight="1">
      <c r="C75" s="352"/>
      <c r="U75" s="109"/>
    </row>
    <row r="76" spans="1:21" ht="12.75" customHeight="1"/>
    <row r="77" spans="1:21" ht="12.75" customHeight="1"/>
    <row r="78" spans="1:21" ht="12.75" customHeight="1"/>
    <row r="79" spans="1:21" ht="12.75" customHeight="1"/>
    <row r="80" spans="1:2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sheetProtection sheet="1" objects="1" scenarios="1"/>
  <mergeCells count="44">
    <mergeCell ref="B10:B17"/>
    <mergeCell ref="E16:E17"/>
    <mergeCell ref="B21:B28"/>
    <mergeCell ref="G37:G38"/>
    <mergeCell ref="B56:C56"/>
    <mergeCell ref="C21:C23"/>
    <mergeCell ref="C24:C25"/>
    <mergeCell ref="B3:C3"/>
    <mergeCell ref="B31:B51"/>
    <mergeCell ref="C30:D30"/>
    <mergeCell ref="C31:C49"/>
    <mergeCell ref="D49:E49"/>
    <mergeCell ref="C51:E51"/>
    <mergeCell ref="C10:C15"/>
    <mergeCell ref="E10:E15"/>
    <mergeCell ref="B9:C9"/>
    <mergeCell ref="D47:E47"/>
    <mergeCell ref="D48:E48"/>
    <mergeCell ref="C16:C17"/>
    <mergeCell ref="E19:F19"/>
    <mergeCell ref="B19:B20"/>
    <mergeCell ref="D40:D46"/>
    <mergeCell ref="B5:B7"/>
    <mergeCell ref="B64:B66"/>
    <mergeCell ref="B67:B69"/>
    <mergeCell ref="B57:C57"/>
    <mergeCell ref="B53:C53"/>
    <mergeCell ref="B54:C54"/>
    <mergeCell ref="C73:E73"/>
    <mergeCell ref="G19:H19"/>
    <mergeCell ref="C50:E50"/>
    <mergeCell ref="C19:D20"/>
    <mergeCell ref="D31:D39"/>
    <mergeCell ref="F40:F43"/>
    <mergeCell ref="G43:G45"/>
    <mergeCell ref="F45:F46"/>
    <mergeCell ref="F31:F32"/>
    <mergeCell ref="F33:F35"/>
    <mergeCell ref="F36:F37"/>
    <mergeCell ref="F38:F39"/>
    <mergeCell ref="G32:G33"/>
    <mergeCell ref="E64:E69"/>
    <mergeCell ref="C72:E72"/>
    <mergeCell ref="C26:C28"/>
  </mergeCells>
  <phoneticPr fontId="0" type="noConversion"/>
  <conditionalFormatting sqref="D31:G39">
    <cfRule type="expression" dxfId="12" priority="8">
      <formula>$E$10="Laser monochrome"</formula>
    </cfRule>
    <cfRule type="expression" dxfId="11" priority="10">
      <formula>$E$10="Other monochrome"</formula>
    </cfRule>
  </conditionalFormatting>
  <conditionalFormatting sqref="D40:G46">
    <cfRule type="expression" dxfId="10" priority="3">
      <formula>$E$10="Laser color"</formula>
    </cfRule>
    <cfRule type="expression" dxfId="9" priority="7">
      <formula>$E$10="Other color"</formula>
    </cfRule>
  </conditionalFormatting>
  <conditionalFormatting sqref="D47:G47">
    <cfRule type="expression" dxfId="8" priority="2">
      <formula>$E$10="Ink jet"</formula>
    </cfRule>
  </conditionalFormatting>
  <conditionalFormatting sqref="D48:G48">
    <cfRule type="expression" dxfId="7" priority="1">
      <formula>$E$10="Impact"</formula>
    </cfRule>
  </conditionalFormatting>
  <hyperlinks>
    <hyperlink ref="C72:E72" r:id="rId1" display="- ENERGY STAR level: ENERGY STAR specification V2.0"/>
    <hyperlink ref="C73:E73" r:id="rId2" display="- Conventional: ENERGY STAR specification V1.1"/>
  </hyperlinks>
  <pageMargins left="0.75" right="0.75" top="0.75" bottom="0.75" header="0.5" footer="0.25"/>
  <pageSetup scale="64" orientation="landscape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F98E581-DD80-4432-83EE-CC1D6643BB9E}">
            <xm:f>INPUTS!$C$26=0</xm:f>
            <x14:dxf>
              <font>
                <color theme="0" tint="-0.14996795556505021"/>
              </font>
            </x14:dxf>
          </x14:cfRule>
          <xm:sqref>C6:E6 C24:H25 C50:G50 B61:E61 C65:D65 C68:D68</xm:sqref>
        </x14:conditionalFormatting>
        <x14:conditionalFormatting xmlns:xm="http://schemas.microsoft.com/office/excel/2006/main">
          <x14:cfRule type="expression" priority="11" id="{3D2F3D3E-D557-4B3D-8632-8B6033566FB0}">
            <xm:f>INPUTS!$C$25=0</xm:f>
            <x14:dxf>
              <font>
                <color theme="0" tint="-0.14996795556505021"/>
              </font>
            </x14:dxf>
          </x14:cfRule>
          <xm:sqref>C4:E5 C10:E15 C21:H23 C31:G49 B60:E60 C64:D64 C67:D67</xm:sqref>
        </x14:conditionalFormatting>
        <x14:conditionalFormatting xmlns:xm="http://schemas.microsoft.com/office/excel/2006/main">
          <x14:cfRule type="expression" priority="12" id="{E913D3E3-B69E-4A38-A318-9B43249F5BFF}">
            <xm:f>INPUTS!$C$27=0</xm:f>
            <x14:dxf>
              <font>
                <color theme="0" tint="-0.14996795556505021"/>
              </font>
            </x14:dxf>
          </x14:cfRule>
          <xm:sqref>C7:E7 C16:E17 C26:H28 C51:G51 B62:E62 C66:D66 C69:D69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C6AFC2-C50D-4257-AD1D-5618D0683F09}"/>
</file>

<file path=customXml/itemProps2.xml><?xml version="1.0" encoding="utf-8"?>
<ds:datastoreItem xmlns:ds="http://schemas.openxmlformats.org/officeDocument/2006/customXml" ds:itemID="{6568E6F3-CF8D-446B-9DDA-C53A738E6025}"/>
</file>

<file path=customXml/itemProps3.xml><?xml version="1.0" encoding="utf-8"?>
<ds:datastoreItem xmlns:ds="http://schemas.openxmlformats.org/officeDocument/2006/customXml" ds:itemID="{BBE5E87D-67CD-40EF-AF06-420C3F3457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INPUTS</vt:lpstr>
      <vt:lpstr>RESULTS</vt:lpstr>
      <vt:lpstr>Desktop Calcs</vt:lpstr>
      <vt:lpstr>Laptop Calcs</vt:lpstr>
      <vt:lpstr>Monitor Calcs</vt:lpstr>
      <vt:lpstr>Signage Calcs</vt:lpstr>
      <vt:lpstr>Phone Calcs</vt:lpstr>
      <vt:lpstr>MFD Calcs</vt:lpstr>
      <vt:lpstr>Printer Calcs</vt:lpstr>
      <vt:lpstr>Copier Calcs</vt:lpstr>
      <vt:lpstr>Fax Calcs</vt:lpstr>
      <vt:lpstr>Scanner Calcs</vt:lpstr>
      <vt:lpstr>General Assumptions</vt:lpstr>
      <vt:lpstr>About This Calculator</vt:lpstr>
      <vt:lpstr>'Desktop Calcs'!_ftnref1</vt:lpstr>
      <vt:lpstr>'Desktop Calcs'!_ftnref2</vt:lpstr>
      <vt:lpstr>INPUTS!Print_Area</vt:lpstr>
      <vt:lpstr>RESULTS!Print_Area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Mattison</dc:creator>
  <cp:keywords/>
  <cp:lastModifiedBy>Robert Huang</cp:lastModifiedBy>
  <cp:lastPrinted>2011-07-17T22:11:05Z</cp:lastPrinted>
  <dcterms:created xsi:type="dcterms:W3CDTF">2004-07-12T13:20:55Z</dcterms:created>
  <dcterms:modified xsi:type="dcterms:W3CDTF">2016-10-22T17:24:14Z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  <property fmtid="{D5CDD505-2E9C-101B-9397-08002B2CF9AE}" pid="3" name="TaxKeyword">
    <vt:lpwstr/>
  </property>
  <property fmtid="{D5CDD505-2E9C-101B-9397-08002B2CF9AE}" pid="4" name="Locations">
    <vt:lpwstr/>
  </property>
  <property fmtid="{D5CDD505-2E9C-101B-9397-08002B2CF9AE}" pid="5" name="ContractDivisions">
    <vt:lpwstr/>
  </property>
  <property fmtid="{D5CDD505-2E9C-101B-9397-08002B2CF9AE}" pid="6" name="ContractClients">
    <vt:lpwstr/>
  </property>
  <property fmtid="{D5CDD505-2E9C-101B-9397-08002B2CF9AE}" pid="7" name="AreaOfExpertise">
    <vt:lpwstr/>
  </property>
  <property fmtid="{D5CDD505-2E9C-101B-9397-08002B2CF9AE}" pid="8" name="ProjectLocations">
    <vt:lpwstr/>
  </property>
  <property fmtid="{D5CDD505-2E9C-101B-9397-08002B2CF9AE}" pid="9" name="ProjectSubjectAreas">
    <vt:lpwstr/>
  </property>
  <property fmtid="{D5CDD505-2E9C-101B-9397-08002B2CF9AE}" pid="10" name="ServiceSectors">
    <vt:lpwstr/>
  </property>
  <property fmtid="{D5CDD505-2E9C-101B-9397-08002B2CF9AE}" pid="11" name="WorkType">
    <vt:lpwstr/>
  </property>
  <property fmtid="{D5CDD505-2E9C-101B-9397-08002B2CF9AE}" pid="12" name="ProjectClients">
    <vt:lpwstr/>
  </property>
  <property fmtid="{D5CDD505-2E9C-101B-9397-08002B2CF9AE}" pid="13" name="ProjectServiceSectors">
    <vt:lpwstr/>
  </property>
</Properties>
</file>